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18"/>
  <workbookPr/>
  <mc:AlternateContent xmlns:mc="http://schemas.openxmlformats.org/markup-compatibility/2006">
    <mc:Choice Requires="x15">
      <x15ac:absPath xmlns:x15ac="http://schemas.microsoft.com/office/spreadsheetml/2010/11/ac" url="/Users/alessiamistretta/Desktop/"/>
    </mc:Choice>
  </mc:AlternateContent>
  <xr:revisionPtr revIDLastSave="0" documentId="13_ncr:1_{0D0823E2-3624-8346-949A-F92FF269930E}" xr6:coauthVersionLast="47" xr6:coauthVersionMax="47" xr10:uidLastSave="{00000000-0000-0000-0000-000000000000}"/>
  <bookViews>
    <workbookView xWindow="0" yWindow="500" windowWidth="28840" windowHeight="17720" xr2:uid="{00000000-000D-0000-FFFF-FFFF00000000}"/>
  </bookViews>
  <sheets>
    <sheet name="ACCONTO" sheetId="1" r:id="rId1"/>
    <sheet name="SALDO" sheetId="2" r:id="rId2"/>
    <sheet name="Foglio1" sheetId="3" state="hidden" r:id="rId3"/>
  </sheets>
  <definedNames>
    <definedName name="_xlnm.Print_Area" localSheetId="0">ACCONTO!$A$1:$O$108</definedName>
    <definedName name="_xlnm.Print_Area" localSheetId="1">SALDO!$A$1:$N$58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H35" i="2" l="1"/>
  <c r="H36" i="2" l="1"/>
  <c r="H34" i="2"/>
  <c r="G34" i="2"/>
  <c r="G33" i="2"/>
  <c r="H33" i="2" s="1"/>
  <c r="G32" i="2"/>
  <c r="H32" i="2" s="1"/>
  <c r="G31" i="2"/>
  <c r="H31" i="2" s="1"/>
  <c r="G30" i="2"/>
  <c r="H30" i="2" s="1"/>
  <c r="H29" i="2"/>
  <c r="H38" i="2" l="1"/>
  <c r="M78" i="1"/>
  <c r="J53" i="2" s="1"/>
  <c r="H51" i="1" l="1"/>
  <c r="H50" i="1"/>
  <c r="H49" i="1"/>
  <c r="H48" i="1"/>
  <c r="H47" i="1"/>
  <c r="M31" i="1" l="1"/>
  <c r="M38" i="1" s="1"/>
  <c r="I52" i="1" l="1"/>
  <c r="I51" i="1" l="1"/>
  <c r="I50" i="1"/>
  <c r="I49" i="1"/>
  <c r="I48" i="1"/>
  <c r="I47" i="1"/>
  <c r="I46" i="1"/>
  <c r="I53" i="1" l="1"/>
  <c r="M53" i="1" l="1"/>
  <c r="M55" i="1" l="1"/>
  <c r="J48" i="2" s="1"/>
  <c r="I37" i="2"/>
  <c r="L38" i="2" s="1"/>
  <c r="J49" i="2" s="1"/>
  <c r="J50" i="2" l="1"/>
</calcChain>
</file>

<file path=xl/sharedStrings.xml><?xml version="1.0" encoding="utf-8"?>
<sst xmlns="http://schemas.openxmlformats.org/spreadsheetml/2006/main" count="117" uniqueCount="74">
  <si>
    <t>ACCONTO art 13 (saldo su 12 e spese)</t>
  </si>
  <si>
    <t xml:space="preserve">Tribunale di Genova - VII Sezione Civile -  Procedure Esecutive   </t>
  </si>
  <si>
    <t>MODELLO DI ISTANZA LIQUIDAZIONE COMPENSI AL PERITO ESTIMATORE  PER LOTTO UNICO</t>
  </si>
  <si>
    <t>GIUDICE DELL'ESECUZIONE</t>
  </si>
  <si>
    <t>DR.</t>
  </si>
  <si>
    <t>PROCEDURA NUMERO:</t>
  </si>
  <si>
    <t xml:space="preserve">DEL </t>
  </si>
  <si>
    <t>PARTE PROCEDENTE</t>
  </si>
  <si>
    <t>AVVOCATO</t>
  </si>
  <si>
    <t>PARTE ESECUTATA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</si>
  <si>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titolo di acconto, compilata a norma di legge ai sensi dell'art. 50 DPR 115/2002 e D.M. 30/5/2002 e dell'art. 161 disp. att. c.p.c. come modificato da art. 14, c. 1, lett. a-ter), D.L. 83/2015, conv. con mod. dalla L. 132/2015, nonchè nel rispetto della D.O. 25/2021.</t>
  </si>
  <si>
    <t xml:space="preserve">l'incarico espletato si compone da numero lotti </t>
  </si>
  <si>
    <t>Sono comprese ed effettivamente rilevate numero u.i.</t>
  </si>
  <si>
    <t>ART. 12 COMMA 1  - Giudizio di Conformità urbanistica, catastale e amministrativa</t>
  </si>
  <si>
    <t>LOTTO</t>
  </si>
  <si>
    <t>1°</t>
  </si>
  <si>
    <t xml:space="preserve">Importo forfettario </t>
  </si>
  <si>
    <t>ART. 12 COMMA 2  - Rilievo metrico e fotografico delle u.i. e restituzione grafica</t>
  </si>
  <si>
    <t>(da non applicare in caso di terreni e di fabbricati di dimensione inferiore a 15 mq)</t>
  </si>
  <si>
    <t>Unità Immobiliari rilevate</t>
  </si>
  <si>
    <t>Importo forfettario conc.(€. 150,00 /CAD)</t>
  </si>
  <si>
    <t>X</t>
  </si>
  <si>
    <r>
      <t xml:space="preserve">SPESE </t>
    </r>
    <r>
      <rPr>
        <sz val="10"/>
        <color theme="1"/>
        <rFont val="Calibri"/>
        <family val="2"/>
        <scheme val="minor"/>
      </rPr>
      <t xml:space="preserve"> (Copia, Viaggio, segretariato, ausili, collazione, accessi, PTC,…)</t>
    </r>
  </si>
  <si>
    <t>Importo forfettario riconosciuto</t>
  </si>
  <si>
    <t>A.P.E.</t>
  </si>
  <si>
    <t>SI</t>
  </si>
  <si>
    <t>IMPORTO COMPLESSIVO COMPENSI PROFESSIONALI DA LIQUIDARSI AD AVVENUTO DEPOSITO PERIZIA</t>
  </si>
  <si>
    <r>
      <rPr>
        <b/>
        <sz val="10"/>
        <color theme="1"/>
        <rFont val="Calibri"/>
        <family val="2"/>
        <scheme val="minor"/>
      </rPr>
      <t xml:space="preserve">art: 13 dm 30/5/02: </t>
    </r>
    <r>
      <rPr>
        <sz val="10"/>
        <color theme="1"/>
        <rFont val="Calibri"/>
        <family val="2"/>
        <scheme val="minor"/>
      </rPr>
      <t>Per la perizia o la consulenza tecnica in materia di estimo spetta al perito o al consulente tecnico un onorario a percentuale calcolato per scaglioni sull’importo stimato. Acconto pari al 20% del valore di stima.</t>
    </r>
  </si>
  <si>
    <t>(TABELLA DI CALCOLO DA APPLICARE PER IL LOTTO SUL VALORE DI ESTIMA</t>
  </si>
  <si>
    <t>IMPORTO STIMATO</t>
  </si>
  <si>
    <t>SCAGLIONI</t>
  </si>
  <si>
    <t>%</t>
  </si>
  <si>
    <t>calcolo</t>
  </si>
  <si>
    <t>FINO A</t>
  </si>
  <si>
    <t>DA</t>
  </si>
  <si>
    <t>A</t>
  </si>
  <si>
    <t>Importo compenso (art. 13)</t>
  </si>
  <si>
    <t>SOMMANO</t>
  </si>
  <si>
    <t>compenso</t>
  </si>
  <si>
    <t>TOTALE COMPENSI ART 12 (saldo) e  13 (acconto)</t>
  </si>
  <si>
    <t>Il tutto oltre cpa ed iva sulla quota onorari.</t>
  </si>
  <si>
    <t>modello: ACCONTO</t>
  </si>
  <si>
    <t>Tribunale di Genova - Procedure Esecutive</t>
  </si>
  <si>
    <t xml:space="preserve">elenco spese - anticipazioni ex art.15   </t>
  </si>
  <si>
    <t xml:space="preserve">copia rogito notarile - notaio parcella </t>
  </si>
  <si>
    <t xml:space="preserve">copia rogito notarile - archivio notarile di </t>
  </si>
  <si>
    <t>spese di bollo</t>
  </si>
  <si>
    <t>oneri/diritti  di segreteria</t>
  </si>
  <si>
    <t>visura catastale</t>
  </si>
  <si>
    <t>visura ipocatastale</t>
  </si>
  <si>
    <t>altro</t>
  </si>
  <si>
    <t>importo complessivo</t>
  </si>
  <si>
    <t>qualora l'APE sia redatto da certificatore ausiliario dello stimatore il relativo costo, nei limiti di € 300,00, dovrà essere indicato al punto 7 dell'elenco spese.</t>
  </si>
  <si>
    <t>Documento firmato digitalmente dal professionista richiedente</t>
  </si>
  <si>
    <t xml:space="preserve"> modello: SALDO art.  13</t>
  </si>
  <si>
    <t>MODELLO DI ISTANZA LIQUIDAZIONE COMPENSI AL PERITO ESTIMATORE PER LOTTO UNICO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</si>
  <si>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saldo, compilata a norma di legge ai sensi dell'art. 50 DPR 115/2002 e D.M. 30/5/2002 e dell'art. 161 disp. att. c.p.c. come modificato da art. 14, c. 1, lett. a-ter), D.L. 83/2015, conv. con mod. dalla L. 132/2015, nonchè nel rispetto della D.O. 25/2021.</t>
  </si>
  <si>
    <r>
      <rPr>
        <b/>
        <sz val="10"/>
        <color theme="1"/>
        <rFont val="Calibri"/>
        <family val="2"/>
        <scheme val="minor"/>
      </rPr>
      <t xml:space="preserve">art: 13 dm 30/5/02: </t>
    </r>
    <r>
      <rPr>
        <sz val="10"/>
        <color theme="1"/>
        <rFont val="Calibri"/>
        <family val="2"/>
        <scheme val="minor"/>
      </rPr>
      <t>Per la perizia o la consulenza tecnica in materia di estimo spetta al perito o al consulente tecnico un onorario a percentuale calcolato per scaglioni sull’importo stimato</t>
    </r>
  </si>
  <si>
    <t>(TABELLA DI CALCOLO DA APPLICARE SUL VALORE DI EFFETTIVA VENDITA O IN CASO DI MANCATA VENDITA SULLA SCORTA DEL PREZZO BASE DELL'ULTIMO ESPERIMENTO DI VENDITA EFFETTUATO O DELLA STIMA)</t>
  </si>
  <si>
    <t>PREZZO VENDITA</t>
  </si>
  <si>
    <t>oltre</t>
  </si>
  <si>
    <t xml:space="preserve">ACCONTO GIA' LIQUIDATO ex ART 13 </t>
  </si>
  <si>
    <t>L'acconto liquidato va inserito nell'apposito campo al netto dell'iva e della cassa</t>
  </si>
  <si>
    <t>Il tutto oltre cpa ed iva</t>
  </si>
  <si>
    <t>Dati da inserire per cancellerie</t>
  </si>
  <si>
    <t>Acconto compensi art.13+saldo compensi art. 12 riconosciuto con precedente decreto</t>
  </si>
  <si>
    <t>Saldo compensi art. 13 sopra richiesto (campo L38)</t>
  </si>
  <si>
    <t>TOTALE ONORARI PROFESSIONALI</t>
  </si>
  <si>
    <t>Spese imponibili a forfait</t>
  </si>
  <si>
    <t xml:space="preserve">Spese esenti già riconosciute </t>
  </si>
  <si>
    <t xml:space="preserve">Genova, li </t>
  </si>
  <si>
    <t>Firmato digitalmente dal professionista richiedente</t>
  </si>
  <si>
    <t>Colonna1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</si>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</sst>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0.0000%"/>
    <numFmt numFmtId="166" formatCode="_-[$€-410]\ * #,##0.00_-;\-[$€-410]\ * #,##0.00_-;_-[$€-410]\ * &quot;-&quot;??_-;_-@_-"/>
    <numFmt numFmtId="167" formatCode="#,##0.00\ &quot;€&quot;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0" fillId="0" borderId="0" xfId="0" applyProtection="1">
      <protection locked="0"/>
    </xf>
    <xf numFmtId="0" fontId="5" fillId="0" borderId="0" xfId="0" applyFont="1" applyAlignment="1">
      <alignment textRotation="90"/>
    </xf>
    <xf numFmtId="166" fontId="2" fillId="4" borderId="10" xfId="0" applyNumberFormat="1" applyFont="1" applyFill="1" applyBorder="1"/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textRotation="90"/>
      <protection locked="0"/>
    </xf>
    <xf numFmtId="166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top" wrapText="1"/>
      <protection locked="0"/>
    </xf>
    <xf numFmtId="164" fontId="4" fillId="7" borderId="1" xfId="0" applyNumberFormat="1" applyFont="1" applyFill="1" applyBorder="1"/>
    <xf numFmtId="0" fontId="2" fillId="0" borderId="0" xfId="0" applyFont="1" applyAlignment="1">
      <alignment textRotation="9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2" borderId="1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3" fontId="7" fillId="6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textRotation="90"/>
      <protection locked="0"/>
    </xf>
    <xf numFmtId="0" fontId="7" fillId="4" borderId="31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4" fontId="2" fillId="4" borderId="7" xfId="0" applyNumberFormat="1" applyFont="1" applyFill="1" applyBorder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164" fontId="7" fillId="4" borderId="6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4" borderId="33" xfId="0" applyFont="1" applyFill="1" applyBorder="1" applyAlignment="1">
      <alignment vertical="center"/>
    </xf>
    <xf numFmtId="0" fontId="7" fillId="6" borderId="3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vertical="center"/>
    </xf>
    <xf numFmtId="164" fontId="2" fillId="4" borderId="38" xfId="0" applyNumberFormat="1" applyFont="1" applyFill="1" applyBorder="1" applyAlignment="1">
      <alignment vertical="center" wrapText="1"/>
    </xf>
    <xf numFmtId="164" fontId="7" fillId="3" borderId="29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0" fontId="2" fillId="4" borderId="27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6" xfId="0" applyFont="1" applyFill="1" applyBorder="1"/>
    <xf numFmtId="164" fontId="7" fillId="10" borderId="7" xfId="0" applyNumberFormat="1" applyFont="1" applyFill="1" applyBorder="1"/>
    <xf numFmtId="0" fontId="2" fillId="8" borderId="0" xfId="0" applyFont="1" applyFill="1"/>
    <xf numFmtId="164" fontId="2" fillId="10" borderId="0" xfId="0" applyNumberFormat="1" applyFont="1" applyFill="1"/>
    <xf numFmtId="164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textRotation="90"/>
      <protection locked="0"/>
    </xf>
    <xf numFmtId="0" fontId="2" fillId="3" borderId="26" xfId="0" applyFont="1" applyFill="1" applyBorder="1" applyProtection="1">
      <protection locked="0"/>
    </xf>
    <xf numFmtId="0" fontId="7" fillId="3" borderId="22" xfId="0" applyFont="1" applyFill="1" applyBorder="1"/>
    <xf numFmtId="0" fontId="7" fillId="3" borderId="22" xfId="0" applyFont="1" applyFill="1" applyBorder="1" applyProtection="1">
      <protection locked="0"/>
    </xf>
    <xf numFmtId="0" fontId="2" fillId="3" borderId="22" xfId="0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2" fillId="3" borderId="0" xfId="0" applyFont="1" applyFill="1"/>
    <xf numFmtId="0" fontId="7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30" xfId="0" applyFont="1" applyFill="1" applyBorder="1" applyProtection="1">
      <protection locked="0"/>
    </xf>
    <xf numFmtId="164" fontId="7" fillId="3" borderId="1" xfId="0" applyNumberFormat="1" applyFont="1" applyFill="1" applyBorder="1" applyProtection="1">
      <protection locked="0"/>
    </xf>
    <xf numFmtId="164" fontId="7" fillId="3" borderId="0" xfId="0" applyNumberFormat="1" applyFont="1" applyFill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4" fontId="2" fillId="3" borderId="0" xfId="0" applyNumberFormat="1" applyFont="1" applyFill="1" applyProtection="1">
      <protection locked="0"/>
    </xf>
    <xf numFmtId="164" fontId="7" fillId="10" borderId="11" xfId="0" applyNumberFormat="1" applyFont="1" applyFill="1" applyBorder="1"/>
    <xf numFmtId="164" fontId="7" fillId="3" borderId="17" xfId="0" applyNumberFormat="1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0" fontId="7" fillId="3" borderId="28" xfId="0" applyFont="1" applyFill="1" applyBorder="1" applyProtection="1">
      <protection locked="0"/>
    </xf>
    <xf numFmtId="164" fontId="7" fillId="3" borderId="28" xfId="0" applyNumberFormat="1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" xfId="0" applyFont="1" applyBorder="1"/>
    <xf numFmtId="0" fontId="2" fillId="4" borderId="25" xfId="0" applyFont="1" applyFill="1" applyBorder="1"/>
    <xf numFmtId="165" fontId="2" fillId="4" borderId="8" xfId="0" applyNumberFormat="1" applyFont="1" applyFill="1" applyBorder="1"/>
    <xf numFmtId="166" fontId="2" fillId="4" borderId="8" xfId="0" applyNumberFormat="1" applyFont="1" applyFill="1" applyBorder="1"/>
    <xf numFmtId="0" fontId="8" fillId="0" borderId="0" xfId="0" applyFont="1" applyAlignment="1">
      <alignment textRotation="90"/>
    </xf>
    <xf numFmtId="164" fontId="7" fillId="0" borderId="0" xfId="0" applyNumberFormat="1" applyFont="1"/>
    <xf numFmtId="0" fontId="7" fillId="8" borderId="0" xfId="0" applyFont="1" applyFill="1"/>
    <xf numFmtId="44" fontId="7" fillId="8" borderId="0" xfId="0" applyNumberFormat="1" applyFont="1" applyFill="1"/>
    <xf numFmtId="0" fontId="9" fillId="9" borderId="0" xfId="0" applyFont="1" applyFill="1"/>
    <xf numFmtId="0" fontId="7" fillId="9" borderId="0" xfId="0" applyFont="1" applyFill="1"/>
    <xf numFmtId="0" fontId="2" fillId="9" borderId="0" xfId="0" applyFont="1" applyFill="1"/>
    <xf numFmtId="0" fontId="2" fillId="9" borderId="0" xfId="0" applyFont="1" applyFill="1" applyAlignment="1">
      <alignment wrapText="1"/>
    </xf>
    <xf numFmtId="0" fontId="9" fillId="0" borderId="0" xfId="0" applyFont="1" applyProtection="1">
      <protection locked="0"/>
    </xf>
    <xf numFmtId="0" fontId="9" fillId="0" borderId="0" xfId="0" applyFont="1"/>
    <xf numFmtId="44" fontId="7" fillId="0" borderId="0" xfId="0" applyNumberFormat="1" applyFont="1"/>
    <xf numFmtId="0" fontId="2" fillId="0" borderId="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0" applyFont="1" applyBorder="1"/>
    <xf numFmtId="0" fontId="2" fillId="0" borderId="13" xfId="0" applyFont="1" applyBorder="1"/>
    <xf numFmtId="0" fontId="7" fillId="4" borderId="40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top" wrapText="1"/>
      <protection locked="0"/>
    </xf>
    <xf numFmtId="164" fontId="4" fillId="7" borderId="2" xfId="0" applyNumberFormat="1" applyFont="1" applyFill="1" applyBorder="1" applyAlignment="1" applyProtection="1">
      <alignment horizontal="left"/>
      <protection locked="0"/>
    </xf>
    <xf numFmtId="164" fontId="4" fillId="7" borderId="3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39" xfId="0" applyFont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39" xfId="0" applyFont="1" applyFill="1" applyBorder="1" applyAlignment="1" applyProtection="1">
      <alignment horizontal="center"/>
      <protection locked="0"/>
    </xf>
    <xf numFmtId="0" fontId="7" fillId="3" borderId="29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3" borderId="26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0" fillId="7" borderId="2" xfId="0" applyNumberFormat="1" applyFont="1" applyFill="1" applyBorder="1" applyAlignment="1" applyProtection="1">
      <alignment horizontal="left"/>
      <protection locked="0"/>
    </xf>
    <xf numFmtId="164" fontId="10" fillId="7" borderId="3" xfId="0" applyNumberFormat="1" applyFont="1" applyFill="1" applyBorder="1" applyAlignment="1" applyProtection="1">
      <alignment horizontal="left"/>
      <protection locked="0"/>
    </xf>
    <xf numFmtId="167" fontId="7" fillId="8" borderId="0" xfId="0" applyNumberFormat="1" applyFont="1" applyFill="1" applyAlignment="1">
      <alignment horizontal="left" vertical="top"/>
    </xf>
    <xf numFmtId="167" fontId="7" fillId="8" borderId="0" xfId="0" applyNumberFormat="1" applyFont="1" applyFill="1" applyAlignment="1">
      <alignment horizontal="left"/>
    </xf>
    <xf numFmtId="0" fontId="2" fillId="0" borderId="0" xfId="0" applyFont="1" applyAlignment="1">
      <alignment textRotation="90"/>
    </xf>
    <xf numFmtId="0" fontId="2" fillId="5" borderId="26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2" fillId="5" borderId="3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2" fillId="5" borderId="28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5" borderId="29" xfId="0" applyFont="1" applyFill="1" applyBorder="1" applyAlignment="1">
      <alignment vertical="center" wrapText="1"/>
    </xf>
    <xf numFmtId="167" fontId="7" fillId="9" borderId="0" xfId="1" applyNumberFormat="1" applyFont="1" applyFill="1" applyBorder="1" applyAlignment="1" applyProtection="1">
      <alignment horizontal="left"/>
    </xf>
    <xf numFmtId="167" fontId="7" fillId="9" borderId="0" xfId="0" applyNumberFormat="1" applyFont="1" applyFill="1" applyAlignment="1">
      <alignment horizontal="left"/>
    </xf>
    <xf numFmtId="0" fontId="7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2" fillId="4" borderId="12" xfId="0" applyFont="1" applyFill="1" applyBorder="1" applyAlignment="1"/>
    <xf numFmtId="0" fontId="2" fillId="4" borderId="2" xfId="0" applyFont="1" applyFill="1" applyBorder="1" applyAlignment="1"/>
    <xf numFmtId="0" fontId="2" fillId="4" borderId="4" xfId="0" applyFont="1" applyFill="1" applyBorder="1" applyAlignment="1"/>
    <xf numFmtId="164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4" borderId="11" xfId="0" applyFont="1" applyFill="1" applyBorder="1" applyAlignment="1"/>
    <xf numFmtId="0" fontId="2" fillId="4" borderId="0" xfId="0" applyFont="1" applyFill="1" applyAlignment="1"/>
    <xf numFmtId="0" fontId="2" fillId="4" borderId="17" xfId="0" applyFont="1" applyFill="1" applyBorder="1" applyAlignment="1"/>
    <xf numFmtId="164" fontId="2" fillId="4" borderId="6" xfId="0" applyNumberFormat="1" applyFont="1" applyFill="1" applyBorder="1" applyAlignment="1"/>
    <xf numFmtId="0" fontId="2" fillId="4" borderId="6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166" fontId="0" fillId="0" borderId="0" xfId="0" applyNumberFormat="1" applyAlignment="1" applyProtection="1">
      <protection locked="0"/>
    </xf>
    <xf numFmtId="0" fontId="2" fillId="4" borderId="3" xfId="0" applyFont="1" applyFill="1" applyBorder="1" applyAlignment="1"/>
    <xf numFmtId="166" fontId="2" fillId="4" borderId="1" xfId="0" applyNumberFormat="1" applyFont="1" applyFill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125802</xdr:colOff>
      <xdr:row>0</xdr:row>
      <xdr:rowOff>161746</xdr:rowOff>
    </xdr:from>
    <xdr:to>
      <xdr:col>7</xdr:col>
      <xdr:colOff>370609</xdr:colOff>
      <xdr:row>4</xdr:row>
      <xdr:rowOff>44931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8679" y="161746"/>
          <a:ext cx="568299" cy="637996"/>
        </a:xfrm>
        <a:prstGeom prst="rect">
          <a:avLst/>
        </a:prstGeom>
      </xdr:spPr>
    </xdr:pic>
    <xdr:clientData/>
  </xdr:twoCellAnchor>
  <xdr:twoCellAnchor editAs="oneCell">
    <xdr:from>
      <xdr:col>6</xdr:col>
      <xdr:colOff>125015</xdr:colOff>
      <xdr:row>60</xdr:row>
      <xdr:rowOff>172642</xdr:rowOff>
    </xdr:from>
    <xdr:to>
      <xdr:col>7</xdr:col>
      <xdr:colOff>369822</xdr:colOff>
      <xdr:row>64</xdr:row>
      <xdr:rowOff>55827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4" y="10429876"/>
          <a:ext cx="566277" cy="64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23750</xdr:colOff>
      <xdr:row>0</xdr:row>
      <xdr:rowOff>134533</xdr:rowOff>
    </xdr:from>
    <xdr:to>
      <xdr:col>6</xdr:col>
      <xdr:colOff>592407</xdr:colOff>
      <xdr:row>4</xdr:row>
      <xdr:rowOff>17718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232" y="134533"/>
          <a:ext cx="568657" cy="6451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B4" totalsRowShown="0">
  <autoFilter ref="B2:B4" xr:uid="{00000000-0009-0000-0100-000001000000}"/>
  <tableColumns count="1">
    <tableColumn id="1" xr3:uid="{00000000-0010-0000-0000-000001000000}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5"/>
  <sheetViews>
    <sheetView tabSelected="1" showWhiteSpace="0" zoomScale="150" zoomScaleNormal="150" zoomScaleSheetLayoutView="120" workbookViewId="0">
      <selection activeCell="E44" sqref="E44:F44"/>
    </sheetView>
  </sheetViews>
  <sheetFormatPr defaultColWidth="8.85546875" defaultRowHeight="15"/>
  <cols>
    <col min="1" max="1" width="3" style="4" customWidth="1"/>
    <col min="2" max="2" width="2.42578125" style="4" customWidth="1"/>
    <col min="3" max="3" width="10.140625" style="4" customWidth="1"/>
    <col min="4" max="4" width="13.42578125" style="4" customWidth="1"/>
    <col min="5" max="5" width="12.7109375" style="4" customWidth="1"/>
    <col min="6" max="6" width="9.42578125" style="4" customWidth="1"/>
    <col min="7" max="7" width="4.85546875" style="4" customWidth="1"/>
    <col min="8" max="8" width="11.42578125" style="4" customWidth="1"/>
    <col min="9" max="9" width="5.42578125" style="4" customWidth="1"/>
    <col min="10" max="10" width="10.42578125" style="4" customWidth="1"/>
    <col min="11" max="11" width="11.28515625" style="4" customWidth="1"/>
    <col min="12" max="12" width="5.85546875" style="4" customWidth="1"/>
    <col min="13" max="13" width="13" style="4" customWidth="1"/>
    <col min="14" max="14" width="2" style="4" customWidth="1"/>
    <col min="15" max="15" width="2.42578125" style="4" customWidth="1"/>
    <col min="16" max="16" width="1.42578125" style="4" customWidth="1"/>
    <col min="17" max="16384" width="8.85546875" style="4"/>
  </cols>
  <sheetData>
    <row r="1" spans="1:23">
      <c r="A1" s="16"/>
      <c r="B1" s="16"/>
      <c r="C1" s="16"/>
      <c r="D1" s="16"/>
      <c r="E1" s="16"/>
      <c r="F1" s="16"/>
      <c r="G1" s="16"/>
      <c r="H1" s="16"/>
      <c r="I1" s="16"/>
      <c r="J1" s="16"/>
      <c r="K1" s="114" t="s">
        <v>0</v>
      </c>
      <c r="L1" s="114"/>
      <c r="M1" s="114"/>
      <c r="N1" s="16"/>
      <c r="O1" s="16"/>
    </row>
    <row r="2" spans="1:23">
      <c r="A2" s="16"/>
      <c r="B2" s="16"/>
      <c r="C2" s="16"/>
      <c r="D2" s="17"/>
      <c r="E2" s="17"/>
      <c r="F2" s="16"/>
      <c r="G2" s="17"/>
      <c r="H2" s="17"/>
      <c r="I2" s="17"/>
      <c r="J2" s="17"/>
      <c r="K2" s="17"/>
      <c r="L2" s="17"/>
      <c r="M2" s="17"/>
      <c r="N2" s="17"/>
      <c r="O2" s="16"/>
    </row>
    <row r="3" spans="1:23">
      <c r="A3" s="16"/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</row>
    <row r="4" spans="1:23">
      <c r="A4" s="16"/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23">
      <c r="A5" s="16"/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6"/>
    </row>
    <row r="6" spans="1:23">
      <c r="A6" s="115" t="s">
        <v>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7"/>
      <c r="O6" s="16"/>
    </row>
    <row r="7" spans="1:23">
      <c r="A7" s="16"/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/>
    </row>
    <row r="8" spans="1:23" ht="15" customHeight="1">
      <c r="A8" s="120" t="s">
        <v>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23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23" ht="7.5" customHeight="1">
      <c r="A10" s="16"/>
      <c r="B10" s="16"/>
      <c r="C10" s="18"/>
      <c r="D10" s="18"/>
      <c r="E10" s="18"/>
      <c r="F10" s="18"/>
      <c r="G10" s="18"/>
      <c r="H10" s="18"/>
      <c r="I10" s="18"/>
      <c r="J10" s="18"/>
      <c r="K10" s="16"/>
      <c r="L10" s="16"/>
      <c r="M10" s="16"/>
      <c r="N10" s="16"/>
      <c r="O10" s="16"/>
      <c r="W10" s="7"/>
    </row>
    <row r="11" spans="1:23">
      <c r="A11" s="16"/>
      <c r="B11" s="16"/>
      <c r="C11" s="19" t="s">
        <v>3</v>
      </c>
      <c r="D11" s="19"/>
      <c r="E11" s="20" t="s">
        <v>4</v>
      </c>
      <c r="F11" s="121"/>
      <c r="G11" s="121"/>
      <c r="H11" s="121"/>
      <c r="I11" s="122"/>
      <c r="J11" s="18"/>
      <c r="K11" s="16"/>
      <c r="L11" s="16"/>
      <c r="M11" s="16"/>
      <c r="N11" s="16"/>
      <c r="O11" s="16"/>
      <c r="W11" s="7"/>
    </row>
    <row r="12" spans="1:23">
      <c r="A12" s="16"/>
      <c r="B12" s="16"/>
      <c r="C12" s="116" t="s">
        <v>5</v>
      </c>
      <c r="D12" s="117"/>
      <c r="E12" s="21"/>
      <c r="F12" s="18"/>
      <c r="G12" s="18"/>
      <c r="H12" s="18"/>
      <c r="I12" s="20" t="s">
        <v>6</v>
      </c>
      <c r="J12" s="21"/>
      <c r="K12" s="16"/>
      <c r="L12" s="16"/>
      <c r="M12" s="16"/>
      <c r="N12" s="16"/>
      <c r="O12" s="16"/>
      <c r="W12" s="7"/>
    </row>
    <row r="13" spans="1:23">
      <c r="A13" s="16"/>
      <c r="B13" s="16"/>
      <c r="C13" s="116" t="s">
        <v>7</v>
      </c>
      <c r="D13" s="117"/>
      <c r="E13" s="195"/>
      <c r="F13" s="196"/>
      <c r="G13" s="197"/>
      <c r="H13" s="18"/>
      <c r="I13" s="18"/>
      <c r="J13" s="22" t="s">
        <v>8</v>
      </c>
      <c r="K13" s="195"/>
      <c r="L13" s="198"/>
      <c r="M13" s="199"/>
      <c r="N13" s="16"/>
      <c r="O13" s="16"/>
      <c r="W13" s="7"/>
    </row>
    <row r="14" spans="1:23">
      <c r="A14" s="16"/>
      <c r="B14" s="16"/>
      <c r="C14" s="116" t="s">
        <v>9</v>
      </c>
      <c r="D14" s="117"/>
      <c r="E14" s="195"/>
      <c r="F14" s="196"/>
      <c r="G14" s="197"/>
      <c r="H14" s="18"/>
      <c r="I14" s="18"/>
      <c r="J14" s="22" t="s">
        <v>8</v>
      </c>
      <c r="K14" s="195"/>
      <c r="L14" s="198"/>
      <c r="M14" s="199"/>
      <c r="N14" s="16"/>
      <c r="O14" s="16"/>
      <c r="W14" s="7"/>
    </row>
    <row r="15" spans="1:23">
      <c r="A15" s="16"/>
      <c r="B15" s="16"/>
      <c r="C15" s="18"/>
      <c r="D15" s="18"/>
      <c r="E15" s="18"/>
      <c r="F15" s="16"/>
      <c r="G15" s="16"/>
      <c r="H15" s="18"/>
      <c r="I15" s="18"/>
      <c r="J15" s="18"/>
      <c r="K15" s="16"/>
      <c r="L15" s="16"/>
      <c r="M15" s="16"/>
      <c r="N15" s="16"/>
      <c r="O15" s="16"/>
      <c r="W15" s="7"/>
    </row>
    <row r="16" spans="1:23" ht="15" customHeight="1">
      <c r="A16" s="16"/>
      <c r="B16" s="16"/>
      <c r="C16" s="111" t="s">
        <v>10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6"/>
      <c r="O16" s="16"/>
      <c r="W16" s="7"/>
    </row>
    <row r="17" spans="1:23">
      <c r="A17" s="16"/>
      <c r="B17" s="16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6"/>
      <c r="O17" s="16"/>
      <c r="W17" s="7"/>
    </row>
    <row r="18" spans="1:23" ht="38.1" customHeight="1">
      <c r="A18" s="16"/>
      <c r="B18" s="16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6"/>
      <c r="O18" s="16"/>
      <c r="W18" s="7"/>
    </row>
    <row r="19" spans="1:23" ht="15.95" customHeight="1">
      <c r="A19" s="16"/>
      <c r="B19" s="16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6"/>
      <c r="O19" s="16"/>
      <c r="W19" s="7"/>
    </row>
    <row r="20" spans="1:23" ht="10.5" customHeight="1">
      <c r="A20" s="16"/>
      <c r="B20" s="16"/>
      <c r="C20" s="18"/>
      <c r="D20" s="18"/>
      <c r="E20" s="18"/>
      <c r="F20" s="18"/>
      <c r="G20" s="18"/>
      <c r="H20" s="18"/>
      <c r="I20" s="23"/>
      <c r="J20" s="23"/>
      <c r="K20" s="23"/>
      <c r="L20" s="23"/>
      <c r="M20" s="23"/>
      <c r="N20" s="16"/>
      <c r="O20" s="16"/>
      <c r="W20" s="7"/>
    </row>
    <row r="21" spans="1:23" ht="15.75" customHeight="1">
      <c r="A21" s="16"/>
      <c r="B21" s="16"/>
      <c r="C21" s="163" t="s">
        <v>11</v>
      </c>
      <c r="D21" s="164"/>
      <c r="E21" s="164"/>
      <c r="F21" s="164"/>
      <c r="G21" s="164"/>
      <c r="H21" s="164"/>
      <c r="I21" s="24">
        <v>1</v>
      </c>
      <c r="J21" s="23"/>
      <c r="K21" s="23"/>
      <c r="L21" s="23"/>
      <c r="M21" s="23"/>
      <c r="N21" s="16"/>
      <c r="O21" s="16"/>
      <c r="W21" s="7"/>
    </row>
    <row r="22" spans="1:23" ht="8.25" customHeight="1">
      <c r="A22" s="16"/>
      <c r="B22" s="16"/>
      <c r="C22" s="18"/>
      <c r="D22" s="18"/>
      <c r="E22" s="18"/>
      <c r="F22" s="18"/>
      <c r="G22" s="18"/>
      <c r="H22" s="18"/>
      <c r="I22" s="23"/>
      <c r="J22" s="23"/>
      <c r="K22" s="23"/>
      <c r="L22" s="23"/>
      <c r="M22" s="23"/>
      <c r="N22" s="16"/>
      <c r="O22" s="16"/>
      <c r="W22" s="7"/>
    </row>
    <row r="23" spans="1:23" ht="15.75" customHeight="1">
      <c r="A23" s="16"/>
      <c r="B23" s="16"/>
      <c r="C23" s="163" t="s">
        <v>12</v>
      </c>
      <c r="D23" s="164"/>
      <c r="E23" s="164"/>
      <c r="F23" s="164"/>
      <c r="G23" s="164"/>
      <c r="H23" s="164"/>
      <c r="I23" s="25">
        <v>3</v>
      </c>
      <c r="J23" s="23"/>
      <c r="K23" s="23"/>
      <c r="L23" s="23"/>
      <c r="M23" s="23"/>
      <c r="N23" s="16"/>
      <c r="O23" s="16"/>
      <c r="W23" s="7"/>
    </row>
    <row r="24" spans="1:23" ht="7.5" customHeight="1">
      <c r="A24" s="16"/>
      <c r="B24" s="16"/>
      <c r="C24" s="18"/>
      <c r="D24" s="16"/>
      <c r="E24" s="16"/>
      <c r="F24" s="16"/>
      <c r="G24" s="16"/>
      <c r="H24" s="16"/>
      <c r="I24" s="26"/>
      <c r="J24" s="23"/>
      <c r="K24" s="23"/>
      <c r="L24" s="23"/>
      <c r="M24" s="23"/>
      <c r="N24" s="16"/>
      <c r="O24" s="16"/>
      <c r="W24" s="7"/>
    </row>
    <row r="25" spans="1:23" s="8" customFormat="1" ht="17.25" customHeight="1">
      <c r="A25" s="27"/>
      <c r="B25" s="27"/>
      <c r="C25" s="108" t="s">
        <v>13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27"/>
      <c r="O25" s="28"/>
      <c r="W25" s="9"/>
    </row>
    <row r="26" spans="1:23" s="8" customFormat="1" ht="9.75" customHeight="1">
      <c r="A26" s="27"/>
      <c r="B26" s="27"/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27"/>
      <c r="O26" s="28"/>
      <c r="W26" s="9"/>
    </row>
    <row r="27" spans="1:23" s="8" customFormat="1" ht="17.25" customHeight="1">
      <c r="A27" s="27"/>
      <c r="B27" s="27"/>
      <c r="C27" s="29" t="s">
        <v>14</v>
      </c>
      <c r="D27" s="30" t="s">
        <v>15</v>
      </c>
      <c r="E27" s="31" t="s">
        <v>16</v>
      </c>
      <c r="F27" s="31"/>
      <c r="G27" s="31"/>
      <c r="H27" s="31"/>
      <c r="I27" s="31"/>
      <c r="J27" s="31"/>
      <c r="K27" s="31"/>
      <c r="L27" s="31"/>
      <c r="M27" s="32">
        <v>700</v>
      </c>
      <c r="N27" s="27"/>
      <c r="O27" s="28"/>
      <c r="W27" s="9"/>
    </row>
    <row r="28" spans="1:23" s="8" customFormat="1" ht="9" customHeight="1">
      <c r="A28" s="27"/>
      <c r="B28" s="27"/>
      <c r="C28" s="33"/>
      <c r="D28" s="27"/>
      <c r="E28" s="27"/>
      <c r="F28" s="27"/>
      <c r="G28" s="27"/>
      <c r="H28" s="27"/>
      <c r="I28" s="26"/>
      <c r="J28" s="34"/>
      <c r="K28" s="34"/>
      <c r="L28" s="34"/>
      <c r="M28" s="35"/>
      <c r="N28" s="27"/>
      <c r="O28" s="28"/>
      <c r="W28" s="9"/>
    </row>
    <row r="29" spans="1:23" s="8" customFormat="1" ht="17.25" customHeight="1">
      <c r="A29" s="27"/>
      <c r="B29" s="27"/>
      <c r="C29" s="108" t="s">
        <v>17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10"/>
      <c r="N29" s="27"/>
      <c r="O29" s="28"/>
      <c r="W29" s="9"/>
    </row>
    <row r="30" spans="1:23" s="8" customFormat="1" ht="17.25" customHeight="1">
      <c r="A30" s="27"/>
      <c r="B30" s="27"/>
      <c r="C30" s="140" t="s">
        <v>18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2"/>
      <c r="N30" s="27"/>
      <c r="O30" s="28"/>
      <c r="W30" s="9"/>
    </row>
    <row r="31" spans="1:23" s="8" customFormat="1" ht="17.25" customHeight="1">
      <c r="A31" s="27"/>
      <c r="B31" s="27"/>
      <c r="C31" s="29" t="s">
        <v>19</v>
      </c>
      <c r="D31" s="31"/>
      <c r="E31" s="31" t="s">
        <v>20</v>
      </c>
      <c r="F31" s="31"/>
      <c r="G31" s="31"/>
      <c r="H31" s="31"/>
      <c r="I31" s="36" t="s">
        <v>21</v>
      </c>
      <c r="J31" s="37">
        <v>3</v>
      </c>
      <c r="K31" s="38"/>
      <c r="L31" s="38"/>
      <c r="M31" s="32">
        <f>J31*150</f>
        <v>450</v>
      </c>
      <c r="N31" s="27"/>
      <c r="O31" s="28"/>
      <c r="W31" s="9"/>
    </row>
    <row r="32" spans="1:23" s="8" customFormat="1" ht="7.5" customHeight="1">
      <c r="A32" s="27"/>
      <c r="B32" s="27"/>
      <c r="C32" s="33"/>
      <c r="D32" s="27"/>
      <c r="E32" s="27"/>
      <c r="F32" s="27"/>
      <c r="G32" s="27"/>
      <c r="H32" s="27"/>
      <c r="I32" s="26"/>
      <c r="J32" s="34"/>
      <c r="K32" s="34"/>
      <c r="L32" s="34"/>
      <c r="M32" s="35"/>
      <c r="N32" s="27"/>
      <c r="O32" s="28"/>
      <c r="W32" s="9"/>
    </row>
    <row r="33" spans="1:23" s="8" customFormat="1" ht="17.25" customHeight="1">
      <c r="A33" s="27"/>
      <c r="B33" s="27"/>
      <c r="C33" s="108" t="s">
        <v>22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10"/>
      <c r="N33" s="27"/>
      <c r="O33" s="28"/>
      <c r="W33" s="9"/>
    </row>
    <row r="34" spans="1:23" s="8" customFormat="1" ht="7.5" customHeight="1">
      <c r="A34" s="27"/>
      <c r="B34" s="27"/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2"/>
      <c r="N34" s="27"/>
      <c r="O34" s="28"/>
      <c r="W34" s="9"/>
    </row>
    <row r="35" spans="1:23" s="8" customFormat="1" ht="17.25" customHeight="1">
      <c r="A35" s="27"/>
      <c r="B35" s="27"/>
      <c r="C35" s="29" t="s">
        <v>14</v>
      </c>
      <c r="D35" s="30" t="s">
        <v>15</v>
      </c>
      <c r="E35" s="134" t="s">
        <v>23</v>
      </c>
      <c r="F35" s="135"/>
      <c r="G35" s="135"/>
      <c r="H35" s="136"/>
      <c r="I35" s="31"/>
      <c r="J35" s="31"/>
      <c r="K35" s="31"/>
      <c r="L35" s="31"/>
      <c r="M35" s="32">
        <v>250</v>
      </c>
      <c r="N35" s="27"/>
      <c r="O35" s="28"/>
      <c r="W35" s="9"/>
    </row>
    <row r="36" spans="1:23" s="8" customFormat="1" ht="7.5" customHeight="1">
      <c r="A36" s="27"/>
      <c r="B36" s="27"/>
      <c r="C36" s="33"/>
      <c r="D36" s="39"/>
      <c r="E36" s="40"/>
      <c r="F36" s="40"/>
      <c r="G36" s="40"/>
      <c r="H36" s="40"/>
      <c r="I36" s="27"/>
      <c r="J36" s="27"/>
      <c r="K36" s="27"/>
      <c r="L36" s="27"/>
      <c r="M36" s="35"/>
      <c r="N36" s="27"/>
      <c r="O36" s="28"/>
      <c r="W36" s="9"/>
    </row>
    <row r="37" spans="1:23" s="8" customFormat="1" ht="17.25" customHeight="1">
      <c r="A37" s="27"/>
      <c r="B37" s="27"/>
      <c r="C37" s="41" t="s">
        <v>24</v>
      </c>
      <c r="D37" s="42" t="s">
        <v>25</v>
      </c>
      <c r="E37" s="137" t="s">
        <v>23</v>
      </c>
      <c r="F37" s="138"/>
      <c r="G37" s="138"/>
      <c r="H37" s="139"/>
      <c r="I37" s="43"/>
      <c r="J37" s="43"/>
      <c r="K37" s="43"/>
      <c r="L37" s="43"/>
      <c r="M37" s="44">
        <f>IF(D37="SI",300, 0)</f>
        <v>300</v>
      </c>
      <c r="N37" s="27"/>
      <c r="O37" s="28"/>
      <c r="W37" s="9"/>
    </row>
    <row r="38" spans="1:23" s="8" customFormat="1" ht="17.25" customHeight="1">
      <c r="A38" s="27"/>
      <c r="B38" s="27"/>
      <c r="C38" s="123" t="s">
        <v>26</v>
      </c>
      <c r="D38" s="124"/>
      <c r="E38" s="124"/>
      <c r="F38" s="124"/>
      <c r="G38" s="124"/>
      <c r="H38" s="124"/>
      <c r="I38" s="124"/>
      <c r="J38" s="124"/>
      <c r="K38" s="124"/>
      <c r="L38" s="124"/>
      <c r="M38" s="45">
        <f>+M35+M31+M27+M37</f>
        <v>1700</v>
      </c>
      <c r="N38" s="27"/>
      <c r="O38" s="28"/>
      <c r="W38" s="9"/>
    </row>
    <row r="39" spans="1:23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W39" s="7"/>
    </row>
    <row r="40" spans="1:2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W40" s="7"/>
    </row>
    <row r="41" spans="1:23" ht="18" customHeight="1">
      <c r="A41" s="16"/>
      <c r="B41" s="16"/>
      <c r="C41" s="128" t="s">
        <v>27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30"/>
      <c r="N41" s="16"/>
      <c r="O41" s="16"/>
      <c r="W41" s="7"/>
    </row>
    <row r="42" spans="1:23" ht="18" customHeight="1">
      <c r="A42" s="16"/>
      <c r="B42" s="16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3"/>
      <c r="N42" s="16"/>
      <c r="O42" s="16"/>
      <c r="W42" s="7"/>
    </row>
    <row r="43" spans="1:23" ht="18" customHeight="1">
      <c r="A43" s="16"/>
      <c r="B43" s="16"/>
      <c r="C43" s="125" t="s">
        <v>28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  <c r="N43" s="16"/>
      <c r="O43" s="16"/>
      <c r="W43" s="7"/>
    </row>
    <row r="44" spans="1:23" ht="18" customHeight="1">
      <c r="A44" s="16"/>
      <c r="B44" s="16"/>
      <c r="C44" s="118" t="s">
        <v>29</v>
      </c>
      <c r="D44" s="119"/>
      <c r="E44" s="112">
        <v>50000</v>
      </c>
      <c r="F44" s="113"/>
      <c r="G44" s="104"/>
      <c r="H44" s="104"/>
      <c r="I44" s="104"/>
      <c r="J44" s="104"/>
      <c r="K44" s="104"/>
      <c r="L44" s="104"/>
      <c r="M44" s="105"/>
      <c r="N44" s="16"/>
      <c r="O44" s="16"/>
      <c r="W44" s="7"/>
    </row>
    <row r="45" spans="1:23" ht="18" customHeight="1">
      <c r="A45" s="16"/>
      <c r="B45" s="16"/>
      <c r="C45" s="145" t="s">
        <v>30</v>
      </c>
      <c r="D45" s="146"/>
      <c r="E45" s="146"/>
      <c r="F45" s="146"/>
      <c r="G45" s="147"/>
      <c r="H45" s="46" t="s">
        <v>31</v>
      </c>
      <c r="I45" s="143" t="s">
        <v>32</v>
      </c>
      <c r="J45" s="144"/>
      <c r="K45" s="200"/>
      <c r="L45" s="201"/>
      <c r="M45" s="202"/>
      <c r="N45" s="16"/>
      <c r="O45" s="16"/>
      <c r="W45" s="7"/>
    </row>
    <row r="46" spans="1:23" ht="18" customHeight="1">
      <c r="A46" s="16"/>
      <c r="B46" s="16"/>
      <c r="C46" s="47" t="s">
        <v>33</v>
      </c>
      <c r="D46" s="48">
        <v>5164.57</v>
      </c>
      <c r="E46" s="48"/>
      <c r="F46" s="203"/>
      <c r="G46" s="204"/>
      <c r="H46" s="49">
        <v>2.0684999999999999E-2</v>
      </c>
      <c r="I46" s="205">
        <f>IF(E44&lt;D46,E44*H46,D46*H46)</f>
        <v>106.82913044999998</v>
      </c>
      <c r="J46" s="206"/>
      <c r="K46" s="207"/>
      <c r="L46" s="208"/>
      <c r="M46" s="209"/>
      <c r="N46" s="16"/>
      <c r="O46" s="16"/>
      <c r="W46" s="7"/>
    </row>
    <row r="47" spans="1:23" ht="18" customHeight="1">
      <c r="A47" s="16"/>
      <c r="B47" s="16"/>
      <c r="C47" s="47" t="s">
        <v>34</v>
      </c>
      <c r="D47" s="48">
        <v>5164.58</v>
      </c>
      <c r="E47" s="46" t="s">
        <v>35</v>
      </c>
      <c r="F47" s="203">
        <v>10329.14</v>
      </c>
      <c r="G47" s="204"/>
      <c r="H47" s="49">
        <f>(0.9316+1.879)/150</f>
        <v>1.8737333333333332E-2</v>
      </c>
      <c r="I47" s="205">
        <f>IF(E44&lt;D47,0,IF(E44&gt;D47,IF(E44&lt;F47,(E44-D47)*H47,IF(E44&gt;F47,(F47-D47)*H47,(E$44-D47)*H47))))</f>
        <v>96.770082239999979</v>
      </c>
      <c r="J47" s="206"/>
      <c r="K47" s="207"/>
      <c r="L47" s="208"/>
      <c r="M47" s="209"/>
      <c r="N47" s="16"/>
      <c r="O47" s="16"/>
      <c r="W47" s="7"/>
    </row>
    <row r="48" spans="1:23" ht="18" customHeight="1">
      <c r="A48" s="16"/>
      <c r="B48" s="16"/>
      <c r="C48" s="47" t="s">
        <v>34</v>
      </c>
      <c r="D48" s="48">
        <v>10329.15</v>
      </c>
      <c r="E48" s="46" t="s">
        <v>35</v>
      </c>
      <c r="F48" s="203">
        <v>25822.84</v>
      </c>
      <c r="G48" s="204"/>
      <c r="H48" s="49">
        <f>(0.8369+1.6895)/150</f>
        <v>1.6842666666666666E-2</v>
      </c>
      <c r="I48" s="205">
        <f>IF(E44&lt;D48,0,IF(E44&gt;D48,IF(E44&lt;F48,(E44-D48)*H48,IF(E44&gt;F48,(F48-D48)*H48,(E44-D48)*H48))))</f>
        <v>260.95505610666663</v>
      </c>
      <c r="J48" s="206"/>
      <c r="K48" s="207"/>
      <c r="L48" s="208"/>
      <c r="M48" s="209"/>
      <c r="N48" s="16"/>
      <c r="O48" s="16"/>
      <c r="W48" s="7"/>
    </row>
    <row r="49" spans="1:23" ht="18" customHeight="1">
      <c r="A49" s="16"/>
      <c r="B49" s="16"/>
      <c r="C49" s="47" t="s">
        <v>34</v>
      </c>
      <c r="D49" s="48">
        <v>25822.85</v>
      </c>
      <c r="E49" s="46" t="s">
        <v>35</v>
      </c>
      <c r="F49" s="203">
        <v>51645.69</v>
      </c>
      <c r="G49" s="204"/>
      <c r="H49" s="49">
        <f>(0.5684+1.1211)/150</f>
        <v>1.1263333333333334E-2</v>
      </c>
      <c r="I49" s="205">
        <f>IF(E44&lt;D49,0,IF(E44&gt;D49,IF(E44&lt;F49,(E44-D49)*H49,IF(E44&gt;F49,(F49-D49)*H49,(E44-D49)*H49))))</f>
        <v>272.31529950000004</v>
      </c>
      <c r="J49" s="206"/>
      <c r="K49" s="207"/>
      <c r="L49" s="208"/>
      <c r="M49" s="209"/>
      <c r="N49" s="16"/>
      <c r="O49" s="16"/>
      <c r="W49" s="7"/>
    </row>
    <row r="50" spans="1:23" ht="18" customHeight="1">
      <c r="A50" s="16"/>
      <c r="B50" s="16"/>
      <c r="C50" s="47" t="s">
        <v>34</v>
      </c>
      <c r="D50" s="48">
        <v>51645.7</v>
      </c>
      <c r="E50" s="46" t="s">
        <v>35</v>
      </c>
      <c r="F50" s="203">
        <v>103291.38</v>
      </c>
      <c r="G50" s="204"/>
      <c r="H50" s="49">
        <f>(0.379+0.7579)/150</f>
        <v>7.5793333333333338E-3</v>
      </c>
      <c r="I50" s="205">
        <f>IF(E44&lt;D50,0,IF(E44&gt;D50,IF(E44&lt;F50,(E44-D50)*H50,IF(E44&gt;F50,(F50-D50)*H50,(E44-D50)*H50))))</f>
        <v>0</v>
      </c>
      <c r="J50" s="206"/>
      <c r="K50" s="207"/>
      <c r="L50" s="208"/>
      <c r="M50" s="209"/>
      <c r="N50" s="16"/>
      <c r="O50" s="16"/>
      <c r="W50" s="7"/>
    </row>
    <row r="51" spans="1:23" ht="18" customHeight="1">
      <c r="A51" s="16"/>
      <c r="B51" s="16"/>
      <c r="C51" s="47" t="s">
        <v>34</v>
      </c>
      <c r="D51" s="48">
        <v>103291.39</v>
      </c>
      <c r="E51" s="46" t="s">
        <v>35</v>
      </c>
      <c r="F51" s="203">
        <v>258228.45</v>
      </c>
      <c r="G51" s="204"/>
      <c r="H51" s="49">
        <f>(0.2842+0.5684)/150</f>
        <v>5.6839999999999998E-3</v>
      </c>
      <c r="I51" s="205">
        <f>IF(E44&lt;D51,0,IF(E44&gt;D51,IF(E44&lt;F51,(E44-D51)*H51,IF(E44&gt;F51,(F51-D51)*H51,(E44-D51)*H51))))</f>
        <v>0</v>
      </c>
      <c r="J51" s="206"/>
      <c r="K51" s="207"/>
      <c r="L51" s="208"/>
      <c r="M51" s="209"/>
      <c r="N51" s="16"/>
      <c r="O51" s="16"/>
      <c r="W51" s="7"/>
    </row>
    <row r="52" spans="1:23" ht="18" customHeight="1">
      <c r="A52" s="16"/>
      <c r="B52" s="16"/>
      <c r="C52" s="47" t="s">
        <v>34</v>
      </c>
      <c r="D52" s="48">
        <v>258228.46</v>
      </c>
      <c r="E52" s="46" t="s">
        <v>35</v>
      </c>
      <c r="F52" s="203">
        <v>516456.9</v>
      </c>
      <c r="G52" s="204"/>
      <c r="H52" s="49">
        <v>9.4746999999999995E-4</v>
      </c>
      <c r="I52" s="205">
        <f>IF(E44&lt;D52,0,IF(E44&gt;D52,IF(E44&lt;F52,(E44-D52)*H52,IF(E44&gt;F52,(F52-D52)*H52,(E44-D52)*H52))))</f>
        <v>0</v>
      </c>
      <c r="J52" s="206"/>
      <c r="K52" s="207"/>
      <c r="L52" s="208"/>
      <c r="M52" s="209"/>
      <c r="N52" s="16"/>
      <c r="O52" s="16"/>
      <c r="W52" s="7"/>
    </row>
    <row r="53" spans="1:23" ht="23.25" customHeight="1">
      <c r="A53" s="16"/>
      <c r="B53" s="16"/>
      <c r="C53" s="50" t="s">
        <v>36</v>
      </c>
      <c r="D53" s="51"/>
      <c r="E53" s="51"/>
      <c r="F53" s="51"/>
      <c r="G53" s="52"/>
      <c r="H53" s="53" t="s">
        <v>37</v>
      </c>
      <c r="I53" s="210">
        <f>SUM(I46:J52)</f>
        <v>736.86956829666656</v>
      </c>
      <c r="J53" s="211"/>
      <c r="K53" s="158" t="s">
        <v>38</v>
      </c>
      <c r="L53" s="159"/>
      <c r="M53" s="54">
        <f>I53*0.2</f>
        <v>147.37391365933331</v>
      </c>
      <c r="N53" s="16"/>
      <c r="O53" s="16"/>
      <c r="W53" s="7"/>
    </row>
    <row r="54" spans="1:23">
      <c r="A54" s="16"/>
      <c r="B54" s="16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16"/>
      <c r="O54" s="16"/>
      <c r="W54" s="7"/>
    </row>
    <row r="55" spans="1:23">
      <c r="A55" s="16"/>
      <c r="B55" s="16"/>
      <c r="C55" s="55" t="s">
        <v>39</v>
      </c>
      <c r="D55" s="55"/>
      <c r="E55" s="55"/>
      <c r="F55" s="55"/>
      <c r="G55" s="55"/>
      <c r="H55" s="55"/>
      <c r="I55" s="55"/>
      <c r="J55" s="55"/>
      <c r="K55" s="55"/>
      <c r="L55" s="55"/>
      <c r="M55" s="56">
        <f>SUM(M38,M53)</f>
        <v>1847.3739136593333</v>
      </c>
      <c r="N55" s="16"/>
      <c r="O55" s="16"/>
      <c r="W55" s="7"/>
    </row>
    <row r="56" spans="1:23" ht="9" customHeight="1">
      <c r="A56" s="16"/>
      <c r="B56" s="16"/>
      <c r="C56" s="149" t="s">
        <v>40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1"/>
      <c r="N56" s="16"/>
      <c r="O56" s="16"/>
      <c r="W56" s="7"/>
    </row>
    <row r="57" spans="1:23" ht="9.75" customHeight="1">
      <c r="A57" s="16"/>
      <c r="B57" s="16"/>
      <c r="C57" s="152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6"/>
      <c r="O57" s="16"/>
      <c r="W57" s="7"/>
    </row>
    <row r="58" spans="1:23" ht="8.25" customHeight="1">
      <c r="A58" s="16"/>
      <c r="B58" s="16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16"/>
      <c r="O58" s="16"/>
      <c r="W58" s="7"/>
    </row>
    <row r="59" spans="1:23" ht="15" customHeight="1">
      <c r="A59" s="16"/>
      <c r="B59" s="16"/>
      <c r="C59" s="16"/>
      <c r="D59" s="16"/>
      <c r="E59" s="16"/>
      <c r="F59" s="18"/>
      <c r="G59" s="18"/>
      <c r="H59" s="18"/>
      <c r="I59" s="18"/>
      <c r="J59" s="18"/>
      <c r="K59" s="57"/>
      <c r="L59" s="16"/>
      <c r="M59" s="16"/>
      <c r="N59" s="16"/>
      <c r="O59" s="58"/>
      <c r="W59" s="7"/>
    </row>
    <row r="60" spans="1:23">
      <c r="A60" s="16"/>
      <c r="B60" s="16"/>
      <c r="C60" s="18"/>
      <c r="D60" s="18"/>
      <c r="E60" s="18"/>
      <c r="F60" s="18"/>
      <c r="G60" s="18"/>
      <c r="H60" s="18"/>
      <c r="I60" s="18"/>
      <c r="J60" s="18"/>
      <c r="K60" s="57"/>
      <c r="L60" s="16"/>
      <c r="M60" s="16"/>
      <c r="N60" s="16"/>
      <c r="O60" s="16"/>
      <c r="W60" s="7"/>
    </row>
    <row r="61" spans="1:23" ht="1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14" t="s">
        <v>41</v>
      </c>
      <c r="L61" s="114"/>
      <c r="M61" s="114"/>
      <c r="N61" s="16"/>
      <c r="O61" s="16"/>
      <c r="W61" s="7"/>
    </row>
    <row r="62" spans="1:23">
      <c r="A62" s="16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/>
      <c r="W62" s="7"/>
    </row>
    <row r="63" spans="1:23">
      <c r="A63" s="16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/>
      <c r="W63" s="7"/>
    </row>
    <row r="64" spans="1:23">
      <c r="A64" s="16"/>
      <c r="B64" s="16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/>
      <c r="W64" s="7"/>
    </row>
    <row r="65" spans="1:23">
      <c r="A65" s="16"/>
      <c r="B65" s="16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/>
      <c r="W65" s="7"/>
    </row>
    <row r="66" spans="1:23">
      <c r="A66" s="16"/>
      <c r="B66" s="16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/>
      <c r="W66" s="7"/>
    </row>
    <row r="67" spans="1:23">
      <c r="A67" s="16"/>
      <c r="B67" s="16"/>
      <c r="C67" s="16"/>
      <c r="D67" s="17"/>
      <c r="E67" s="115" t="s">
        <v>42</v>
      </c>
      <c r="F67" s="115"/>
      <c r="G67" s="115"/>
      <c r="H67" s="115"/>
      <c r="I67" s="115"/>
      <c r="J67" s="115"/>
      <c r="K67" s="17"/>
      <c r="L67" s="17"/>
      <c r="M67" s="17"/>
      <c r="N67" s="17"/>
      <c r="O67" s="16"/>
      <c r="W67" s="7"/>
    </row>
    <row r="68" spans="1:23">
      <c r="A68" s="16"/>
      <c r="B68" s="16"/>
      <c r="C68" s="16"/>
      <c r="D68" s="17"/>
      <c r="E68" s="39"/>
      <c r="F68" s="39"/>
      <c r="G68" s="39"/>
      <c r="H68" s="39"/>
      <c r="I68" s="39"/>
      <c r="J68" s="39"/>
      <c r="K68" s="17"/>
      <c r="L68" s="17"/>
      <c r="M68" s="17"/>
      <c r="N68" s="17"/>
      <c r="O68" s="16"/>
      <c r="W68" s="7"/>
    </row>
    <row r="69" spans="1:23">
      <c r="A69" s="16"/>
      <c r="B69" s="16"/>
      <c r="C69" s="16"/>
      <c r="D69" s="18"/>
      <c r="E69" s="18"/>
      <c r="F69" s="18"/>
      <c r="G69" s="18"/>
      <c r="H69" s="18"/>
      <c r="I69" s="18"/>
      <c r="J69" s="18"/>
      <c r="K69" s="57"/>
      <c r="L69" s="16"/>
      <c r="M69" s="16"/>
      <c r="N69" s="16"/>
      <c r="O69" s="28"/>
      <c r="W69" s="7"/>
    </row>
    <row r="70" spans="1:23">
      <c r="A70" s="16"/>
      <c r="B70" s="59"/>
      <c r="C70" s="60"/>
      <c r="D70" s="60"/>
      <c r="E70" s="60"/>
      <c r="F70" s="60"/>
      <c r="G70" s="60"/>
      <c r="H70" s="60"/>
      <c r="I70" s="60"/>
      <c r="J70" s="61"/>
      <c r="K70" s="62"/>
      <c r="L70" s="62"/>
      <c r="M70" s="62"/>
      <c r="N70" s="63"/>
      <c r="O70" s="28"/>
      <c r="W70" s="7"/>
    </row>
    <row r="71" spans="1:23" ht="15" customHeight="1">
      <c r="A71" s="16"/>
      <c r="B71" s="64"/>
      <c r="C71" s="65" t="s">
        <v>43</v>
      </c>
      <c r="D71" s="66"/>
      <c r="E71" s="66"/>
      <c r="F71" s="65"/>
      <c r="G71" s="66"/>
      <c r="H71" s="65"/>
      <c r="I71" s="65"/>
      <c r="J71" s="67"/>
      <c r="K71" s="68"/>
      <c r="L71" s="68"/>
      <c r="M71" s="68"/>
      <c r="N71" s="69"/>
      <c r="O71" s="28"/>
      <c r="W71" s="7"/>
    </row>
    <row r="72" spans="1:23" ht="21" customHeight="1">
      <c r="A72" s="16"/>
      <c r="B72" s="70">
        <v>1</v>
      </c>
      <c r="C72" s="212" t="s">
        <v>44</v>
      </c>
      <c r="D72" s="213"/>
      <c r="E72" s="213"/>
      <c r="F72" s="213"/>
      <c r="G72" s="213"/>
      <c r="H72" s="213"/>
      <c r="I72" s="214"/>
      <c r="J72" s="71">
        <v>11</v>
      </c>
      <c r="K72" s="72"/>
      <c r="L72" s="68"/>
      <c r="M72" s="68"/>
      <c r="N72" s="69"/>
      <c r="O72" s="28"/>
      <c r="W72" s="7"/>
    </row>
    <row r="73" spans="1:23">
      <c r="A73" s="16"/>
      <c r="B73" s="70">
        <v>2</v>
      </c>
      <c r="C73" s="212" t="s">
        <v>45</v>
      </c>
      <c r="D73" s="213"/>
      <c r="E73" s="213"/>
      <c r="F73" s="213"/>
      <c r="G73" s="213"/>
      <c r="H73" s="213"/>
      <c r="I73" s="214"/>
      <c r="J73" s="71">
        <v>11</v>
      </c>
      <c r="K73" s="68"/>
      <c r="L73" s="68"/>
      <c r="M73" s="68"/>
      <c r="N73" s="69"/>
      <c r="O73" s="28"/>
      <c r="W73" s="7"/>
    </row>
    <row r="74" spans="1:23">
      <c r="A74" s="16"/>
      <c r="B74" s="70">
        <v>3</v>
      </c>
      <c r="C74" s="212" t="s">
        <v>46</v>
      </c>
      <c r="D74" s="213"/>
      <c r="E74" s="213"/>
      <c r="F74" s="213"/>
      <c r="G74" s="213"/>
      <c r="H74" s="213"/>
      <c r="I74" s="214"/>
      <c r="J74" s="71">
        <v>11</v>
      </c>
      <c r="K74" s="72"/>
      <c r="L74" s="68"/>
      <c r="M74" s="68"/>
      <c r="N74" s="69"/>
      <c r="O74" s="28"/>
      <c r="W74" s="7"/>
    </row>
    <row r="75" spans="1:23">
      <c r="A75" s="16"/>
      <c r="B75" s="70">
        <v>4</v>
      </c>
      <c r="C75" s="212" t="s">
        <v>47</v>
      </c>
      <c r="D75" s="213"/>
      <c r="E75" s="213"/>
      <c r="F75" s="213"/>
      <c r="G75" s="213"/>
      <c r="H75" s="213"/>
      <c r="I75" s="214"/>
      <c r="J75" s="71">
        <v>11</v>
      </c>
      <c r="K75" s="72"/>
      <c r="L75" s="68"/>
      <c r="M75" s="68"/>
      <c r="N75" s="69"/>
      <c r="O75" s="58"/>
      <c r="W75" s="7"/>
    </row>
    <row r="76" spans="1:23">
      <c r="A76" s="16"/>
      <c r="B76" s="70">
        <v>5</v>
      </c>
      <c r="C76" s="73" t="s">
        <v>48</v>
      </c>
      <c r="D76" s="74"/>
      <c r="E76" s="74"/>
      <c r="F76" s="74"/>
      <c r="G76" s="74"/>
      <c r="H76" s="74"/>
      <c r="I76" s="75"/>
      <c r="J76" s="71">
        <v>11</v>
      </c>
      <c r="K76" s="72"/>
      <c r="L76" s="68"/>
      <c r="M76" s="68"/>
      <c r="N76" s="69"/>
      <c r="O76" s="58"/>
      <c r="W76" s="7"/>
    </row>
    <row r="77" spans="1:23" ht="15" customHeight="1">
      <c r="A77" s="16"/>
      <c r="B77" s="70">
        <v>6</v>
      </c>
      <c r="C77" s="212" t="s">
        <v>49</v>
      </c>
      <c r="D77" s="213"/>
      <c r="E77" s="213"/>
      <c r="F77" s="213"/>
      <c r="G77" s="213"/>
      <c r="H77" s="213"/>
      <c r="I77" s="214"/>
      <c r="J77" s="71">
        <v>132</v>
      </c>
      <c r="K77" s="72"/>
      <c r="L77" s="68"/>
      <c r="M77" s="68"/>
      <c r="N77" s="69"/>
      <c r="O77" s="58"/>
      <c r="W77" s="7"/>
    </row>
    <row r="78" spans="1:23" ht="15" customHeight="1">
      <c r="A78" s="16"/>
      <c r="B78" s="70">
        <v>7</v>
      </c>
      <c r="C78" s="212" t="s">
        <v>50</v>
      </c>
      <c r="D78" s="213"/>
      <c r="E78" s="213"/>
      <c r="F78" s="213"/>
      <c r="G78" s="213"/>
      <c r="H78" s="213"/>
      <c r="I78" s="214"/>
      <c r="J78" s="71"/>
      <c r="K78" s="76" t="s">
        <v>51</v>
      </c>
      <c r="L78" s="72"/>
      <c r="M78" s="77">
        <f>SUM(J72:J78)</f>
        <v>187</v>
      </c>
      <c r="N78" s="78"/>
      <c r="O78" s="58"/>
      <c r="W78" s="7"/>
    </row>
    <row r="79" spans="1:23" ht="15" customHeight="1">
      <c r="A79" s="16"/>
      <c r="B79" s="79"/>
      <c r="C79" s="80"/>
      <c r="D79" s="81"/>
      <c r="E79" s="81"/>
      <c r="F79" s="81"/>
      <c r="G79" s="81"/>
      <c r="H79" s="81"/>
      <c r="I79" s="81"/>
      <c r="J79" s="81"/>
      <c r="K79" s="82"/>
      <c r="L79" s="83"/>
      <c r="M79" s="161"/>
      <c r="N79" s="162"/>
      <c r="O79" s="58"/>
      <c r="W79" s="7"/>
    </row>
    <row r="80" spans="1:23" ht="15" customHeight="1">
      <c r="A80" s="16"/>
      <c r="B80" s="16"/>
      <c r="C80" s="16"/>
      <c r="D80" s="18"/>
      <c r="E80" s="18"/>
      <c r="F80" s="18"/>
      <c r="G80" s="18"/>
      <c r="H80" s="18"/>
      <c r="I80" s="18"/>
      <c r="J80" s="18"/>
      <c r="K80" s="57"/>
      <c r="L80" s="16"/>
      <c r="M80" s="16"/>
      <c r="N80" s="16"/>
      <c r="O80" s="58"/>
      <c r="W80" s="7"/>
    </row>
    <row r="81" spans="1:23">
      <c r="A81" s="16"/>
      <c r="B81" s="16"/>
      <c r="C81" s="149" t="s">
        <v>52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1"/>
      <c r="N81" s="16"/>
      <c r="O81" s="58"/>
      <c r="W81" s="7"/>
    </row>
    <row r="82" spans="1:23" ht="15" customHeight="1">
      <c r="A82" s="16"/>
      <c r="B82" s="16"/>
      <c r="C82" s="152"/>
      <c r="D82" s="153"/>
      <c r="E82" s="153"/>
      <c r="F82" s="153"/>
      <c r="G82" s="153"/>
      <c r="H82" s="153"/>
      <c r="I82" s="153"/>
      <c r="J82" s="153"/>
      <c r="K82" s="153"/>
      <c r="L82" s="153"/>
      <c r="M82" s="154"/>
      <c r="N82" s="16"/>
      <c r="O82" s="58"/>
      <c r="W82" s="7"/>
    </row>
    <row r="83" spans="1:23" ht="15" customHeight="1">
      <c r="A83" s="16"/>
      <c r="B83" s="16"/>
      <c r="C83" s="155"/>
      <c r="D83" s="156"/>
      <c r="E83" s="156"/>
      <c r="F83" s="156"/>
      <c r="G83" s="156"/>
      <c r="H83" s="156"/>
      <c r="I83" s="156"/>
      <c r="J83" s="156"/>
      <c r="K83" s="156"/>
      <c r="L83" s="156"/>
      <c r="M83" s="157"/>
      <c r="N83" s="16"/>
      <c r="O83" s="58"/>
      <c r="W83" s="7"/>
    </row>
    <row r="84" spans="1:23">
      <c r="A84" s="16"/>
      <c r="B84" s="16"/>
      <c r="C84" s="16"/>
      <c r="D84" s="18"/>
      <c r="E84" s="18"/>
      <c r="F84" s="18"/>
      <c r="G84" s="18"/>
      <c r="H84" s="18"/>
      <c r="I84" s="18"/>
      <c r="J84" s="18"/>
      <c r="K84" s="57"/>
      <c r="L84" s="16"/>
      <c r="M84" s="16"/>
      <c r="N84" s="16"/>
      <c r="O84" s="58"/>
      <c r="W84" s="7"/>
    </row>
    <row r="85" spans="1:23" ht="10.5" customHeight="1">
      <c r="A85" s="16"/>
      <c r="B85" s="16"/>
      <c r="C85" s="16"/>
      <c r="D85" s="16"/>
      <c r="E85" s="16"/>
      <c r="F85" s="16"/>
      <c r="G85" s="16"/>
      <c r="H85" s="16"/>
      <c r="I85" s="16"/>
      <c r="J85" s="160" t="s">
        <v>53</v>
      </c>
      <c r="K85" s="160"/>
      <c r="L85" s="160"/>
      <c r="M85" s="18"/>
      <c r="N85" s="16"/>
      <c r="O85" s="16"/>
      <c r="W85" s="7"/>
    </row>
    <row r="86" spans="1:23">
      <c r="A86" s="16"/>
      <c r="B86" s="16"/>
      <c r="C86" s="16"/>
      <c r="D86" s="16"/>
      <c r="E86" s="16"/>
      <c r="F86" s="16"/>
      <c r="G86" s="16"/>
      <c r="H86" s="16"/>
      <c r="I86" s="16"/>
      <c r="J86" s="160"/>
      <c r="K86" s="160"/>
      <c r="L86" s="160"/>
      <c r="M86" s="18"/>
      <c r="N86" s="16"/>
      <c r="O86" s="16"/>
    </row>
    <row r="87" spans="1:23" ht="7.5" customHeight="1">
      <c r="J87" s="160"/>
      <c r="K87" s="160"/>
      <c r="L87" s="160"/>
    </row>
    <row r="88" spans="1:23" ht="9.75" customHeight="1">
      <c r="J88" s="160"/>
      <c r="K88" s="160"/>
      <c r="L88" s="160"/>
    </row>
    <row r="89" spans="1:23" ht="6.75" customHeight="1">
      <c r="J89" s="160"/>
      <c r="K89" s="160"/>
      <c r="L89" s="160"/>
    </row>
    <row r="90" spans="1:23" ht="15" customHeight="1">
      <c r="J90" s="160"/>
      <c r="K90" s="160"/>
      <c r="L90" s="160"/>
    </row>
    <row r="91" spans="1:23" ht="15" customHeight="1"/>
    <row r="92" spans="1:23" ht="15" customHeight="1"/>
    <row r="93" spans="1:23" ht="15" customHeight="1"/>
    <row r="94" spans="1:23" ht="15" customHeight="1"/>
    <row r="95" spans="1:23" ht="15" customHeight="1"/>
    <row r="96" spans="1:23" ht="15" customHeight="1"/>
    <row r="97" spans="3:24" ht="15" customHeight="1"/>
    <row r="98" spans="3:24" ht="15" customHeight="1"/>
    <row r="99" spans="3:24" ht="15" customHeight="1"/>
    <row r="100" spans="3:24" ht="15" customHeight="1"/>
    <row r="101" spans="3:24" ht="15" customHeight="1"/>
    <row r="102" spans="3:24" ht="15" customHeight="1"/>
    <row r="103" spans="3:24" ht="15" customHeight="1"/>
    <row r="105" spans="3:24">
      <c r="T105" s="215"/>
      <c r="U105" s="215"/>
      <c r="V105" s="148"/>
      <c r="W105" s="148"/>
      <c r="X105" s="11"/>
    </row>
    <row r="106" spans="3:24">
      <c r="U106" s="12"/>
    </row>
    <row r="107" spans="3:24" ht="19.5" customHeight="1"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3:24" ht="36.75" customHeight="1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O108" s="10"/>
    </row>
    <row r="115" ht="15" customHeight="1"/>
  </sheetData>
  <sheetProtection algorithmName="SHA-512" hashValue="lSyWhBSE8DVKq5/WUjY/MzS7yGV/3CX7MOpFJvkKK1aZuXmB4u18XdgoXzT9cIrGvIkov/cllkwAEbNTAOlmcA==" saltValue="pJ5Ivk0YGdI+RaQxi/86rA==" spinCount="100000" sheet="1" objects="1" scenarios="1"/>
  <mergeCells count="60">
    <mergeCell ref="K1:M1"/>
    <mergeCell ref="M79:N79"/>
    <mergeCell ref="C77:I77"/>
    <mergeCell ref="C78:I78"/>
    <mergeCell ref="C75:I75"/>
    <mergeCell ref="C74:I74"/>
    <mergeCell ref="E13:G13"/>
    <mergeCell ref="E14:G14"/>
    <mergeCell ref="C23:H23"/>
    <mergeCell ref="K13:M13"/>
    <mergeCell ref="K14:M14"/>
    <mergeCell ref="C72:I72"/>
    <mergeCell ref="C21:H21"/>
    <mergeCell ref="C26:M26"/>
    <mergeCell ref="C73:I73"/>
    <mergeCell ref="C30:M30"/>
    <mergeCell ref="V105:W105"/>
    <mergeCell ref="T105:U105"/>
    <mergeCell ref="F47:G47"/>
    <mergeCell ref="F48:G48"/>
    <mergeCell ref="F50:G50"/>
    <mergeCell ref="I50:J50"/>
    <mergeCell ref="I49:J49"/>
    <mergeCell ref="I53:J53"/>
    <mergeCell ref="K45:M52"/>
    <mergeCell ref="F46:G46"/>
    <mergeCell ref="C56:M58"/>
    <mergeCell ref="F49:G49"/>
    <mergeCell ref="I48:J48"/>
    <mergeCell ref="K53:L53"/>
    <mergeCell ref="C81:M83"/>
    <mergeCell ref="J85:L90"/>
    <mergeCell ref="A6:M6"/>
    <mergeCell ref="C14:D14"/>
    <mergeCell ref="C44:D44"/>
    <mergeCell ref="A8:O9"/>
    <mergeCell ref="F11:I11"/>
    <mergeCell ref="C12:D12"/>
    <mergeCell ref="C13:D13"/>
    <mergeCell ref="C38:L38"/>
    <mergeCell ref="C43:M43"/>
    <mergeCell ref="C41:M42"/>
    <mergeCell ref="C25:M25"/>
    <mergeCell ref="C29:M29"/>
    <mergeCell ref="E35:H35"/>
    <mergeCell ref="E37:H37"/>
    <mergeCell ref="C34:M34"/>
    <mergeCell ref="C33:M33"/>
    <mergeCell ref="C16:M19"/>
    <mergeCell ref="E44:F44"/>
    <mergeCell ref="K61:M61"/>
    <mergeCell ref="E67:J67"/>
    <mergeCell ref="F52:G52"/>
    <mergeCell ref="I47:J47"/>
    <mergeCell ref="F51:G51"/>
    <mergeCell ref="I51:J51"/>
    <mergeCell ref="I52:J52"/>
    <mergeCell ref="I46:J46"/>
    <mergeCell ref="I45:J45"/>
    <mergeCell ref="C45:G45"/>
  </mergeCells>
  <pageMargins left="0.70866141732283472" right="0.51181102362204722" top="0.35433070866141736" bottom="0.35433070866141736" header="0" footer="0.31496062992125984"/>
  <pageSetup paperSize="9" scale="71" fitToHeight="0" orientation="portrait" r:id="rId1"/>
  <rowBreaks count="1" manualBreakCount="1">
    <brk id="60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Foglio1!$B$3:$B$4</xm:f>
          </x14:formula1>
          <xm:sqref>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6"/>
  <sheetViews>
    <sheetView showWhiteSpace="0" topLeftCell="A7" zoomScale="150" zoomScaleNormal="150" zoomScaleSheetLayoutView="110" workbookViewId="0">
      <selection activeCell="L57" sqref="L57"/>
    </sheetView>
  </sheetViews>
  <sheetFormatPr defaultColWidth="8.85546875" defaultRowHeight="15"/>
  <cols>
    <col min="1" max="1" width="3.140625" customWidth="1"/>
    <col min="2" max="2" width="10.140625" customWidth="1"/>
    <col min="3" max="3" width="13.42578125" customWidth="1"/>
    <col min="4" max="4" width="12.7109375" customWidth="1"/>
    <col min="5" max="5" width="9.42578125" customWidth="1"/>
    <col min="6" max="6" width="4.85546875" customWidth="1"/>
    <col min="7" max="7" width="11.42578125" customWidth="1"/>
    <col min="8" max="8" width="5.42578125" customWidth="1"/>
    <col min="9" max="9" width="10.42578125" customWidth="1"/>
    <col min="10" max="10" width="11.28515625" customWidth="1"/>
    <col min="11" max="11" width="5.85546875" customWidth="1"/>
    <col min="12" max="12" width="13" customWidth="1"/>
    <col min="13" max="13" width="2" customWidth="1"/>
    <col min="14" max="14" width="3.42578125" customWidth="1"/>
    <col min="15" max="15" width="1.42578125" customWidth="1"/>
  </cols>
  <sheetData>
    <row r="1" spans="1:22">
      <c r="A1" s="22"/>
      <c r="B1" s="22"/>
      <c r="C1" s="22"/>
      <c r="D1" s="22"/>
      <c r="E1" s="22"/>
      <c r="F1" s="22"/>
      <c r="G1" s="22"/>
      <c r="H1" s="22"/>
      <c r="I1" s="22"/>
      <c r="J1" s="189" t="s">
        <v>54</v>
      </c>
      <c r="K1" s="189"/>
      <c r="L1" s="189"/>
      <c r="M1" s="22"/>
      <c r="N1" s="22"/>
    </row>
    <row r="2" spans="1:22">
      <c r="A2" s="22"/>
      <c r="B2" s="22"/>
      <c r="C2" s="22"/>
      <c r="D2" s="84"/>
      <c r="E2" s="84"/>
      <c r="F2" s="22"/>
      <c r="G2" s="84"/>
      <c r="H2" s="84"/>
      <c r="I2" s="84"/>
      <c r="J2" s="84"/>
      <c r="K2" s="84"/>
      <c r="L2" s="84"/>
      <c r="M2" s="84"/>
      <c r="N2" s="22"/>
    </row>
    <row r="3" spans="1:22">
      <c r="A3" s="22"/>
      <c r="B3" s="22"/>
      <c r="C3" s="22"/>
      <c r="D3" s="84"/>
      <c r="E3" s="84"/>
      <c r="F3" s="84"/>
      <c r="G3" s="84"/>
      <c r="H3" s="84"/>
      <c r="I3" s="84"/>
      <c r="J3" s="84"/>
      <c r="K3" s="84"/>
      <c r="L3" s="84"/>
      <c r="M3" s="84"/>
      <c r="N3" s="22"/>
    </row>
    <row r="4" spans="1:22">
      <c r="A4" s="22"/>
      <c r="B4" s="22"/>
      <c r="C4" s="22"/>
      <c r="D4" s="84"/>
      <c r="E4" s="84"/>
      <c r="F4" s="84"/>
      <c r="G4" s="84"/>
      <c r="H4" s="84"/>
      <c r="I4" s="84"/>
      <c r="J4" s="84"/>
      <c r="K4" s="84"/>
      <c r="L4" s="84"/>
      <c r="M4" s="84"/>
      <c r="N4" s="22"/>
    </row>
    <row r="5" spans="1:22">
      <c r="A5" s="22"/>
      <c r="B5" s="22"/>
      <c r="C5" s="22"/>
      <c r="D5" s="84"/>
      <c r="E5" s="84"/>
      <c r="F5" s="84"/>
      <c r="G5" s="84"/>
      <c r="H5" s="84"/>
      <c r="I5" s="84"/>
      <c r="J5" s="84"/>
      <c r="K5" s="84"/>
      <c r="L5" s="84"/>
      <c r="M5" s="84"/>
      <c r="N5" s="22"/>
    </row>
    <row r="6" spans="1:22">
      <c r="A6" s="22"/>
      <c r="B6" s="22"/>
      <c r="C6" s="22"/>
      <c r="D6" s="84"/>
      <c r="E6" s="84"/>
      <c r="F6" s="84"/>
      <c r="G6" s="84"/>
      <c r="H6" s="84"/>
      <c r="I6" s="84"/>
      <c r="J6" s="84"/>
      <c r="K6" s="84"/>
      <c r="L6" s="84"/>
      <c r="M6" s="84"/>
      <c r="N6" s="22"/>
    </row>
    <row r="7" spans="1:22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22">
      <c r="A8" s="16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2"/>
    </row>
    <row r="9" spans="1:2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2"/>
    </row>
    <row r="10" spans="1:22" ht="15" customHeight="1">
      <c r="A10" s="191" t="s">
        <v>55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6"/>
      <c r="N10" s="22"/>
    </row>
    <row r="11" spans="1:22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6"/>
      <c r="N11" s="22"/>
    </row>
    <row r="12" spans="1:22" ht="7.5" customHeight="1">
      <c r="A12" s="16"/>
      <c r="B12" s="18"/>
      <c r="C12" s="18"/>
      <c r="D12" s="18"/>
      <c r="E12" s="18"/>
      <c r="F12" s="18"/>
      <c r="G12" s="18"/>
      <c r="H12" s="18"/>
      <c r="I12" s="18"/>
      <c r="J12" s="16"/>
      <c r="K12" s="16"/>
      <c r="L12" s="16"/>
      <c r="M12" s="16"/>
      <c r="N12" s="22"/>
      <c r="V12" s="1"/>
    </row>
    <row r="13" spans="1:22">
      <c r="A13" s="16"/>
      <c r="B13" s="20" t="s">
        <v>3</v>
      </c>
      <c r="C13" s="20"/>
      <c r="D13" s="20" t="s">
        <v>4</v>
      </c>
      <c r="E13" s="121"/>
      <c r="F13" s="121"/>
      <c r="G13" s="121"/>
      <c r="H13" s="122"/>
      <c r="I13" s="18"/>
      <c r="J13" s="16"/>
      <c r="K13" s="16"/>
      <c r="L13" s="16"/>
      <c r="M13" s="16"/>
      <c r="N13" s="22"/>
      <c r="V13" s="1"/>
    </row>
    <row r="14" spans="1:22">
      <c r="A14" s="16"/>
      <c r="B14" s="20" t="s">
        <v>5</v>
      </c>
      <c r="C14" s="20"/>
      <c r="D14" s="21"/>
      <c r="E14" s="18"/>
      <c r="F14" s="18"/>
      <c r="G14" s="18"/>
      <c r="H14" s="20" t="s">
        <v>6</v>
      </c>
      <c r="I14" s="21"/>
      <c r="J14" s="16"/>
      <c r="K14" s="16"/>
      <c r="L14" s="16"/>
      <c r="M14" s="16"/>
      <c r="N14" s="22"/>
      <c r="V14" s="1"/>
    </row>
    <row r="15" spans="1:22">
      <c r="A15" s="16"/>
      <c r="B15" s="20" t="s">
        <v>7</v>
      </c>
      <c r="C15" s="20"/>
      <c r="D15" s="195"/>
      <c r="E15" s="196"/>
      <c r="F15" s="197"/>
      <c r="G15" s="18"/>
      <c r="H15" s="18"/>
      <c r="I15" s="22" t="s">
        <v>8</v>
      </c>
      <c r="J15" s="195"/>
      <c r="K15" s="198"/>
      <c r="L15" s="199"/>
      <c r="M15" s="16"/>
      <c r="N15" s="22"/>
      <c r="V15" s="1"/>
    </row>
    <row r="16" spans="1:22">
      <c r="A16" s="16"/>
      <c r="B16" s="20" t="s">
        <v>9</v>
      </c>
      <c r="C16" s="20"/>
      <c r="D16" s="195"/>
      <c r="E16" s="196"/>
      <c r="F16" s="197"/>
      <c r="G16" s="18"/>
      <c r="H16" s="18"/>
      <c r="I16" s="22" t="s">
        <v>8</v>
      </c>
      <c r="J16" s="195"/>
      <c r="K16" s="198"/>
      <c r="L16" s="199"/>
      <c r="M16" s="16"/>
      <c r="N16" s="22"/>
      <c r="V16" s="1"/>
    </row>
    <row r="17" spans="1:22">
      <c r="A17" s="22"/>
      <c r="B17" s="20"/>
      <c r="C17" s="20"/>
      <c r="D17" s="20"/>
      <c r="E17" s="22"/>
      <c r="F17" s="22"/>
      <c r="G17" s="20"/>
      <c r="H17" s="20"/>
      <c r="I17" s="20"/>
      <c r="J17" s="22"/>
      <c r="K17" s="22"/>
      <c r="L17" s="22"/>
      <c r="M17" s="22"/>
      <c r="N17" s="22"/>
      <c r="V17" s="1"/>
    </row>
    <row r="18" spans="1:22" ht="15" customHeight="1">
      <c r="A18" s="22"/>
      <c r="B18" s="111" t="s">
        <v>56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22"/>
      <c r="N18" s="22"/>
      <c r="V18" s="1"/>
    </row>
    <row r="19" spans="1:22">
      <c r="A19" s="22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22"/>
      <c r="N19" s="22"/>
      <c r="V19" s="1"/>
    </row>
    <row r="20" spans="1:22" ht="32.25" customHeight="1">
      <c r="A20" s="22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22"/>
      <c r="N20" s="22"/>
      <c r="V20" s="1"/>
    </row>
    <row r="21" spans="1:22" ht="10.5" customHeight="1">
      <c r="A21" s="22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22"/>
      <c r="N21" s="22"/>
      <c r="V21" s="1"/>
    </row>
    <row r="22" spans="1:22" ht="28.5" customHeight="1">
      <c r="A22" s="22"/>
      <c r="B22" s="85"/>
      <c r="C22" s="86"/>
      <c r="D22" s="86"/>
      <c r="E22" s="86"/>
      <c r="F22" s="86"/>
      <c r="G22" s="86"/>
      <c r="H22" s="87"/>
      <c r="I22" s="87"/>
      <c r="J22" s="87"/>
      <c r="K22" s="87"/>
      <c r="L22" s="87"/>
      <c r="M22" s="22"/>
      <c r="N22" s="22"/>
      <c r="V22" s="1"/>
    </row>
    <row r="23" spans="1:22" ht="12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V23" s="1"/>
    </row>
    <row r="24" spans="1:22" ht="30.75" customHeight="1">
      <c r="A24" s="22"/>
      <c r="B24" s="128" t="s">
        <v>57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30"/>
      <c r="M24" s="22"/>
      <c r="N24" s="22"/>
      <c r="V24" s="1"/>
    </row>
    <row r="25" spans="1:22" ht="7.5" customHeight="1">
      <c r="A25" s="22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22"/>
      <c r="N25" s="22"/>
      <c r="V25" s="1"/>
    </row>
    <row r="26" spans="1:22" ht="34.5" customHeight="1">
      <c r="A26" s="22"/>
      <c r="B26" s="125" t="s">
        <v>58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7"/>
      <c r="M26" s="22"/>
      <c r="N26" s="15"/>
      <c r="V26" s="1"/>
    </row>
    <row r="27" spans="1:22" ht="18.75" customHeight="1">
      <c r="A27" s="22"/>
      <c r="B27" s="88" t="s">
        <v>59</v>
      </c>
      <c r="C27" s="89"/>
      <c r="D27" s="165">
        <v>45000</v>
      </c>
      <c r="E27" s="166"/>
      <c r="F27" s="106"/>
      <c r="G27" s="106"/>
      <c r="H27" s="106"/>
      <c r="I27" s="106"/>
      <c r="J27" s="106"/>
      <c r="K27" s="106"/>
      <c r="L27" s="107"/>
      <c r="M27" s="22"/>
      <c r="N27" s="15"/>
      <c r="V27" s="1"/>
    </row>
    <row r="28" spans="1:22" ht="24.75" customHeight="1">
      <c r="A28" s="22"/>
      <c r="B28" s="145" t="s">
        <v>30</v>
      </c>
      <c r="C28" s="146"/>
      <c r="D28" s="146"/>
      <c r="E28" s="146"/>
      <c r="F28" s="147"/>
      <c r="G28" s="46" t="s">
        <v>31</v>
      </c>
      <c r="H28" s="143" t="s">
        <v>32</v>
      </c>
      <c r="I28" s="144"/>
      <c r="J28" s="179"/>
      <c r="K28" s="180"/>
      <c r="L28" s="181"/>
      <c r="M28" s="22"/>
      <c r="N28" s="15"/>
      <c r="V28" s="1"/>
    </row>
    <row r="29" spans="1:22" ht="20.25" customHeight="1">
      <c r="A29" s="22"/>
      <c r="B29" s="47" t="s">
        <v>33</v>
      </c>
      <c r="C29" s="48">
        <v>5164.57</v>
      </c>
      <c r="D29" s="48"/>
      <c r="E29" s="203"/>
      <c r="F29" s="204"/>
      <c r="G29" s="49">
        <v>2.0684999999999999E-2</v>
      </c>
      <c r="H29" s="205">
        <f>IF(D27&lt;C29,D27*G29,C29*G29)</f>
        <v>106.82913044999998</v>
      </c>
      <c r="I29" s="206"/>
      <c r="J29" s="182"/>
      <c r="K29" s="183"/>
      <c r="L29" s="184"/>
      <c r="M29" s="22"/>
      <c r="N29" s="15"/>
      <c r="V29" s="1"/>
    </row>
    <row r="30" spans="1:22" ht="20.25" customHeight="1">
      <c r="A30" s="22"/>
      <c r="B30" s="47" t="s">
        <v>34</v>
      </c>
      <c r="C30" s="48">
        <v>5164.58</v>
      </c>
      <c r="D30" s="46" t="s">
        <v>35</v>
      </c>
      <c r="E30" s="203">
        <v>10329.14</v>
      </c>
      <c r="F30" s="204"/>
      <c r="G30" s="49">
        <f>(0.9316+1.879)/150</f>
        <v>1.8737333333333332E-2</v>
      </c>
      <c r="H30" s="205">
        <f>IF(D27&lt;C30,0,IF(D27&gt;C30,IF(D27&lt;E30,(D27-C30)*G30,IF(D27&gt;E30,(E30-C30)*G30,(D$27-C30)*G30))))</f>
        <v>96.770082239999979</v>
      </c>
      <c r="I30" s="206"/>
      <c r="J30" s="182"/>
      <c r="K30" s="183"/>
      <c r="L30" s="184"/>
      <c r="M30" s="22"/>
      <c r="N30" s="15"/>
      <c r="V30" s="1"/>
    </row>
    <row r="31" spans="1:22" ht="20.25" customHeight="1">
      <c r="A31" s="22"/>
      <c r="B31" s="47" t="s">
        <v>34</v>
      </c>
      <c r="C31" s="48">
        <v>10329.15</v>
      </c>
      <c r="D31" s="46" t="s">
        <v>35</v>
      </c>
      <c r="E31" s="203">
        <v>25822.84</v>
      </c>
      <c r="F31" s="204"/>
      <c r="G31" s="49">
        <f>(0.8369+1.6895)/150</f>
        <v>1.6842666666666666E-2</v>
      </c>
      <c r="H31" s="205">
        <f>IF(D27&lt;C31,0,IF(D27&gt;C31,IF(D27&lt;E31,(D27-C31)*G31,IF(D27&gt;E31,(E31-C31)*G31,(D27-C31)*G31))))</f>
        <v>260.95505610666663</v>
      </c>
      <c r="I31" s="206"/>
      <c r="J31" s="182"/>
      <c r="K31" s="183"/>
      <c r="L31" s="184"/>
      <c r="M31" s="22"/>
      <c r="N31" s="15"/>
      <c r="V31" s="1"/>
    </row>
    <row r="32" spans="1:22" ht="20.25" customHeight="1">
      <c r="A32" s="22"/>
      <c r="B32" s="47" t="s">
        <v>34</v>
      </c>
      <c r="C32" s="48">
        <v>25822.85</v>
      </c>
      <c r="D32" s="46" t="s">
        <v>35</v>
      </c>
      <c r="E32" s="203">
        <v>51645.69</v>
      </c>
      <c r="F32" s="204"/>
      <c r="G32" s="49">
        <f>(0.5684+1.1211)/150</f>
        <v>1.1263333333333334E-2</v>
      </c>
      <c r="H32" s="205">
        <f>IF(D27&lt;C32,0,IF(D27&gt;C32,IF(D27&lt;E32,(D27-C32)*G32,IF(D27&gt;E32,(E32-C32)*G32,(D27-C32)*G32))))</f>
        <v>215.99863283333335</v>
      </c>
      <c r="I32" s="206"/>
      <c r="J32" s="182"/>
      <c r="K32" s="183"/>
      <c r="L32" s="184"/>
      <c r="M32" s="22"/>
      <c r="N32" s="15"/>
      <c r="V32" s="1"/>
    </row>
    <row r="33" spans="1:22" ht="20.25" customHeight="1">
      <c r="A33" s="22"/>
      <c r="B33" s="47" t="s">
        <v>34</v>
      </c>
      <c r="C33" s="48">
        <v>51645.7</v>
      </c>
      <c r="D33" s="46" t="s">
        <v>35</v>
      </c>
      <c r="E33" s="203">
        <v>103291.38</v>
      </c>
      <c r="F33" s="204"/>
      <c r="G33" s="49">
        <f>(0.379+0.7579)/150</f>
        <v>7.5793333333333338E-3</v>
      </c>
      <c r="H33" s="205">
        <f>IF(D27&lt;C33,0,IF(D27&gt;C33,IF(D27&lt;E33,(D27-C33)*G33,IF(D27&gt;E33,(E33-C33)*G33,(D27-C33)*G33))))</f>
        <v>0</v>
      </c>
      <c r="I33" s="206"/>
      <c r="J33" s="182"/>
      <c r="K33" s="183"/>
      <c r="L33" s="184"/>
      <c r="M33" s="22"/>
      <c r="N33" s="15"/>
      <c r="V33" s="1"/>
    </row>
    <row r="34" spans="1:22" ht="20.25" customHeight="1">
      <c r="A34" s="22"/>
      <c r="B34" s="47" t="s">
        <v>34</v>
      </c>
      <c r="C34" s="48">
        <v>103291.39</v>
      </c>
      <c r="D34" s="46" t="s">
        <v>35</v>
      </c>
      <c r="E34" s="203">
        <v>258228.45</v>
      </c>
      <c r="F34" s="204"/>
      <c r="G34" s="49">
        <f>(0.2842+0.5684)/150</f>
        <v>5.6839999999999998E-3</v>
      </c>
      <c r="H34" s="205">
        <f>IF(D27&lt;C34,0,IF(D27&gt;C34,IF(D27&lt;E34,(D27-C34)*G34,IF(D27&gt;E34,(E34-C34)*G34,(D27-C34)*G34))))</f>
        <v>0</v>
      </c>
      <c r="I34" s="206"/>
      <c r="J34" s="182"/>
      <c r="K34" s="183"/>
      <c r="L34" s="184"/>
      <c r="M34" s="22"/>
      <c r="N34" s="15"/>
      <c r="V34" s="1"/>
    </row>
    <row r="35" spans="1:22" ht="20.25" customHeight="1">
      <c r="A35" s="22"/>
      <c r="B35" s="47" t="s">
        <v>34</v>
      </c>
      <c r="C35" s="48">
        <v>258228.46</v>
      </c>
      <c r="D35" s="46" t="s">
        <v>35</v>
      </c>
      <c r="E35" s="203">
        <v>516456.9</v>
      </c>
      <c r="F35" s="204"/>
      <c r="G35" s="49">
        <v>9.4746999999999995E-4</v>
      </c>
      <c r="H35" s="205">
        <f>IF(D27&lt;C35,0,IF(D27&gt;C35,IF(D27&lt;E35,(D27-C35)*G35,IF(D27&gt;E35,(E35-C35)*G35,(D27-C35)*G35))))</f>
        <v>0</v>
      </c>
      <c r="I35" s="206"/>
      <c r="J35" s="182"/>
      <c r="K35" s="183"/>
      <c r="L35" s="184"/>
      <c r="M35" s="22"/>
      <c r="N35" s="15"/>
      <c r="V35" s="1"/>
    </row>
    <row r="36" spans="1:22" ht="20.25" customHeight="1">
      <c r="A36" s="22"/>
      <c r="B36" s="90" t="s">
        <v>60</v>
      </c>
      <c r="C36" s="6">
        <v>516456.9</v>
      </c>
      <c r="D36" s="146"/>
      <c r="E36" s="216"/>
      <c r="F36" s="204"/>
      <c r="G36" s="91">
        <v>9.4700000000000003E-4</v>
      </c>
      <c r="H36" s="217">
        <f>IF(D27&lt;=C36,0,(D27-C36)*G36)</f>
        <v>0</v>
      </c>
      <c r="I36" s="217"/>
      <c r="J36" s="182"/>
      <c r="K36" s="183"/>
      <c r="L36" s="184"/>
      <c r="M36" s="22"/>
      <c r="N36" s="15"/>
      <c r="V36" s="1"/>
    </row>
    <row r="37" spans="1:22" ht="24.75" customHeight="1">
      <c r="A37" s="22"/>
      <c r="B37" s="47" t="s">
        <v>61</v>
      </c>
      <c r="C37" s="48"/>
      <c r="D37" s="46"/>
      <c r="E37" s="203"/>
      <c r="F37" s="204"/>
      <c r="G37" s="91"/>
      <c r="H37" s="92"/>
      <c r="I37" s="14">
        <f>ACCONTO!M53</f>
        <v>147.37391365933331</v>
      </c>
      <c r="J37" s="185"/>
      <c r="K37" s="186"/>
      <c r="L37" s="187"/>
      <c r="M37" s="22"/>
      <c r="N37" s="15"/>
      <c r="V37" s="1"/>
    </row>
    <row r="38" spans="1:22" ht="24.75" customHeight="1">
      <c r="A38" s="22"/>
      <c r="B38" s="50" t="s">
        <v>36</v>
      </c>
      <c r="C38" s="51"/>
      <c r="D38" s="51"/>
      <c r="E38" s="51"/>
      <c r="F38" s="52"/>
      <c r="G38" s="53" t="s">
        <v>37</v>
      </c>
      <c r="H38" s="210">
        <f>SUM(H29:I36)</f>
        <v>680.55290162999995</v>
      </c>
      <c r="I38" s="211"/>
      <c r="J38" s="158" t="s">
        <v>38</v>
      </c>
      <c r="K38" s="159"/>
      <c r="L38" s="54">
        <f>H38-I37</f>
        <v>533.17898797066664</v>
      </c>
      <c r="M38" s="22"/>
      <c r="N38" s="22"/>
      <c r="V38" s="1"/>
    </row>
    <row r="39" spans="1:22" ht="8.25" customHeight="1">
      <c r="A39" s="22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22"/>
      <c r="N39" s="22"/>
      <c r="V39" s="1"/>
    </row>
    <row r="40" spans="1:22" ht="24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V40" s="1"/>
    </row>
    <row r="41" spans="1:22" ht="30" customHeight="1">
      <c r="A41" s="22"/>
      <c r="B41" s="192" t="s">
        <v>62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22"/>
      <c r="N41" s="93"/>
      <c r="V41" s="1"/>
    </row>
    <row r="42" spans="1:22" ht="1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V42" s="1"/>
    </row>
    <row r="43" spans="1:22" ht="11.25" customHeight="1">
      <c r="A43" s="86"/>
      <c r="B43" s="170" t="s">
        <v>63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2"/>
      <c r="M43" s="22"/>
      <c r="N43" s="22"/>
      <c r="V43" s="1"/>
    </row>
    <row r="44" spans="1:22" ht="11.25" customHeight="1">
      <c r="A44" s="20"/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5"/>
      <c r="M44" s="22"/>
      <c r="N44" s="15"/>
      <c r="V44" s="1"/>
    </row>
    <row r="45" spans="1:22" ht="7.5" customHeight="1">
      <c r="A45" s="20"/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8"/>
      <c r="M45" s="22"/>
      <c r="N45" s="15"/>
      <c r="V45" s="1"/>
    </row>
    <row r="46" spans="1:22">
      <c r="A46" s="20"/>
      <c r="B46" s="20"/>
      <c r="C46" s="20"/>
      <c r="D46" s="20"/>
      <c r="E46" s="20"/>
      <c r="F46" s="20"/>
      <c r="G46" s="20"/>
      <c r="H46" s="87"/>
      <c r="I46" s="20"/>
      <c r="J46" s="94"/>
      <c r="K46" s="22"/>
      <c r="L46" s="22"/>
      <c r="M46" s="22"/>
      <c r="N46" s="15"/>
      <c r="V46" s="1"/>
    </row>
    <row r="47" spans="1:22">
      <c r="A47" s="20"/>
      <c r="B47" s="95" t="s">
        <v>64</v>
      </c>
      <c r="C47" s="95"/>
      <c r="D47" s="95"/>
      <c r="E47" s="95"/>
      <c r="F47" s="95"/>
      <c r="G47" s="22"/>
      <c r="H47" s="87"/>
      <c r="I47" s="20"/>
      <c r="J47" s="96"/>
      <c r="K47" s="22"/>
      <c r="L47" s="22"/>
      <c r="M47" s="22"/>
      <c r="N47" s="15"/>
      <c r="V47" s="1"/>
    </row>
    <row r="48" spans="1:22">
      <c r="A48" s="20"/>
      <c r="B48" s="95" t="s">
        <v>65</v>
      </c>
      <c r="C48" s="95"/>
      <c r="D48" s="95"/>
      <c r="E48" s="95"/>
      <c r="F48" s="95"/>
      <c r="G48" s="55"/>
      <c r="H48" s="55"/>
      <c r="I48" s="55"/>
      <c r="J48" s="167">
        <f>ACCONTO!M55</f>
        <v>1847.3739136593333</v>
      </c>
      <c r="K48" s="167"/>
      <c r="L48" s="167"/>
      <c r="M48" s="15"/>
      <c r="N48" s="22"/>
      <c r="V48" s="1"/>
    </row>
    <row r="49" spans="1:22">
      <c r="A49" s="20"/>
      <c r="B49" s="95" t="s">
        <v>66</v>
      </c>
      <c r="C49" s="95"/>
      <c r="D49" s="95"/>
      <c r="E49" s="95"/>
      <c r="F49" s="95"/>
      <c r="G49" s="22"/>
      <c r="H49" s="87"/>
      <c r="I49" s="20"/>
      <c r="J49" s="168">
        <f>L38</f>
        <v>533.17898797066664</v>
      </c>
      <c r="K49" s="168"/>
      <c r="L49" s="168"/>
      <c r="M49" s="22"/>
      <c r="N49" s="169"/>
      <c r="V49" s="1"/>
    </row>
    <row r="50" spans="1:22" ht="20.25" customHeight="1">
      <c r="A50" s="20"/>
      <c r="B50" s="97" t="s">
        <v>67</v>
      </c>
      <c r="C50" s="97"/>
      <c r="D50" s="97"/>
      <c r="E50" s="98"/>
      <c r="F50" s="98"/>
      <c r="G50" s="22"/>
      <c r="H50" s="87"/>
      <c r="I50" s="20"/>
      <c r="J50" s="193">
        <f>SUM(J48,J49)</f>
        <v>2380.5529016299997</v>
      </c>
      <c r="K50" s="193"/>
      <c r="L50" s="193"/>
      <c r="M50" s="22"/>
      <c r="N50" s="169"/>
      <c r="V50" s="1"/>
    </row>
    <row r="51" spans="1:22" ht="6" customHeight="1">
      <c r="A51" s="20"/>
      <c r="B51" s="99"/>
      <c r="C51" s="99"/>
      <c r="D51" s="99"/>
      <c r="E51" s="98"/>
      <c r="F51" s="98"/>
      <c r="G51" s="22"/>
      <c r="H51" s="87"/>
      <c r="I51" s="20"/>
      <c r="J51" s="193"/>
      <c r="K51" s="193"/>
      <c r="L51" s="193"/>
      <c r="M51" s="22"/>
      <c r="N51" s="169"/>
      <c r="V51" s="1"/>
    </row>
    <row r="52" spans="1:22">
      <c r="A52" s="22"/>
      <c r="B52" s="95" t="s">
        <v>68</v>
      </c>
      <c r="C52" s="95"/>
      <c r="D52" s="95"/>
      <c r="E52" s="95"/>
      <c r="F52" s="95"/>
      <c r="G52" s="22"/>
      <c r="H52" s="87"/>
      <c r="I52" s="20"/>
      <c r="J52" s="168">
        <v>250</v>
      </c>
      <c r="K52" s="168"/>
      <c r="L52" s="168"/>
      <c r="M52" s="22"/>
      <c r="N52" s="169"/>
      <c r="V52" s="1"/>
    </row>
    <row r="53" spans="1:22">
      <c r="A53" s="22"/>
      <c r="B53" s="97" t="s">
        <v>69</v>
      </c>
      <c r="C53" s="97"/>
      <c r="D53" s="97"/>
      <c r="E53" s="98"/>
      <c r="F53" s="98"/>
      <c r="G53" s="99"/>
      <c r="H53" s="100"/>
      <c r="I53" s="20"/>
      <c r="J53" s="194">
        <f>ACCONTO!M78</f>
        <v>187</v>
      </c>
      <c r="K53" s="194"/>
      <c r="L53" s="194"/>
      <c r="M53" s="22"/>
      <c r="N53" s="22"/>
      <c r="V53" s="1"/>
    </row>
    <row r="54" spans="1:22">
      <c r="A54" s="22"/>
      <c r="B54" s="101"/>
      <c r="C54" s="101"/>
      <c r="D54" s="102"/>
      <c r="E54" s="20"/>
      <c r="F54" s="20"/>
      <c r="G54" s="22"/>
      <c r="H54" s="87"/>
      <c r="I54" s="20"/>
      <c r="J54" s="103"/>
      <c r="K54" s="22"/>
      <c r="L54" s="22"/>
      <c r="M54" s="22"/>
      <c r="N54" s="22"/>
      <c r="V54" s="1"/>
    </row>
    <row r="55" spans="1:22" ht="15" customHeight="1">
      <c r="A55" s="22"/>
      <c r="B55" s="16" t="s">
        <v>70</v>
      </c>
      <c r="C55" s="16"/>
      <c r="D55" s="22"/>
      <c r="E55" s="20"/>
      <c r="F55" s="20"/>
      <c r="G55" s="20"/>
      <c r="H55" s="87"/>
      <c r="I55" s="188" t="s">
        <v>71</v>
      </c>
      <c r="J55" s="188"/>
      <c r="K55" s="188"/>
      <c r="L55" s="22"/>
      <c r="M55" s="22"/>
      <c r="N55" s="22"/>
      <c r="V55" s="1"/>
    </row>
    <row r="56" spans="1:22">
      <c r="A56" s="22"/>
      <c r="B56" s="16"/>
      <c r="C56" s="16"/>
      <c r="D56" s="22"/>
      <c r="E56" s="20"/>
      <c r="F56" s="20"/>
      <c r="G56" s="20"/>
      <c r="H56" s="87"/>
      <c r="I56" s="188"/>
      <c r="J56" s="188"/>
      <c r="K56" s="188"/>
      <c r="L56" s="22"/>
      <c r="M56" s="22"/>
      <c r="N56" s="22"/>
      <c r="V56" s="1"/>
    </row>
    <row r="57" spans="1:22">
      <c r="B57" s="4"/>
      <c r="C57" s="4"/>
      <c r="E57" s="3"/>
      <c r="F57" s="3"/>
      <c r="G57" s="3"/>
      <c r="H57" s="3"/>
      <c r="I57" s="188"/>
      <c r="J57" s="188"/>
      <c r="K57" s="188"/>
      <c r="N57" s="5"/>
      <c r="V57" s="1"/>
    </row>
    <row r="58" spans="1:22">
      <c r="B58" s="4"/>
      <c r="C58" s="4"/>
      <c r="E58" s="3"/>
      <c r="F58" s="3"/>
      <c r="G58" s="3"/>
      <c r="H58" s="3"/>
      <c r="I58" s="3"/>
      <c r="J58" s="2"/>
      <c r="N58" s="5"/>
      <c r="V58" s="1"/>
    </row>
    <row r="59" spans="1:22">
      <c r="B59" s="3"/>
      <c r="C59" s="3"/>
      <c r="D59" s="3"/>
      <c r="E59" s="3"/>
      <c r="F59" s="3"/>
      <c r="G59" s="3"/>
      <c r="H59" s="3"/>
      <c r="I59" s="3"/>
      <c r="J59" s="2"/>
      <c r="V59" s="1"/>
    </row>
    <row r="66" ht="15" customHeight="1"/>
  </sheetData>
  <sheetProtection algorithmName="SHA-512" hashValue="bdPvLoOQvNpNZgtXrb72gLQu3KAA+jmM7xMoi+MQTLuwVxH9C/sdPcSW1zU6IRhlCnRX2TeNugPkicT////bbA==" saltValue="JLYQk3n02odDj7qwc56aOw==" spinCount="100000" sheet="1" objects="1" scenarios="1"/>
  <mergeCells count="44">
    <mergeCell ref="B28:F28"/>
    <mergeCell ref="B41:L41"/>
    <mergeCell ref="J50:L51"/>
    <mergeCell ref="J52:L52"/>
    <mergeCell ref="J53:L53"/>
    <mergeCell ref="H28:I28"/>
    <mergeCell ref="E29:F29"/>
    <mergeCell ref="H29:I29"/>
    <mergeCell ref="I55:K57"/>
    <mergeCell ref="J1:L1"/>
    <mergeCell ref="A7:N7"/>
    <mergeCell ref="B24:L25"/>
    <mergeCell ref="D16:F16"/>
    <mergeCell ref="J16:L16"/>
    <mergeCell ref="D15:F15"/>
    <mergeCell ref="J15:L15"/>
    <mergeCell ref="A10:L11"/>
    <mergeCell ref="E13:H13"/>
    <mergeCell ref="B18:L21"/>
    <mergeCell ref="N51:N52"/>
    <mergeCell ref="B26:L26"/>
    <mergeCell ref="H31:I31"/>
    <mergeCell ref="E32:F32"/>
    <mergeCell ref="H32:I32"/>
    <mergeCell ref="E34:F34"/>
    <mergeCell ref="H34:I34"/>
    <mergeCell ref="E33:F33"/>
    <mergeCell ref="H33:I33"/>
    <mergeCell ref="D27:E27"/>
    <mergeCell ref="J48:L48"/>
    <mergeCell ref="J49:L49"/>
    <mergeCell ref="N49:N50"/>
    <mergeCell ref="E30:F30"/>
    <mergeCell ref="E35:F35"/>
    <mergeCell ref="H35:I35"/>
    <mergeCell ref="D36:F36"/>
    <mergeCell ref="H36:I36"/>
    <mergeCell ref="B43:L45"/>
    <mergeCell ref="E37:F37"/>
    <mergeCell ref="J28:L37"/>
    <mergeCell ref="H38:I38"/>
    <mergeCell ref="J38:K38"/>
    <mergeCell ref="H30:I30"/>
    <mergeCell ref="E31:F31"/>
  </mergeCells>
  <pageMargins left="0.70866141732283472" right="0.5118110236220472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4"/>
  <sheetViews>
    <sheetView workbookViewId="0">
      <selection activeCell="H20" sqref="H20"/>
    </sheetView>
  </sheetViews>
  <sheetFormatPr defaultColWidth="8.85546875" defaultRowHeight="15"/>
  <cols>
    <col min="2" max="2" width="11.42578125" customWidth="1"/>
  </cols>
  <sheetData>
    <row r="2" spans="2:2">
      <c r="B2" t="s">
        <v>72</v>
      </c>
    </row>
    <row r="3" spans="2:2">
      <c r="B3" t="s">
        <v>25</v>
      </c>
    </row>
    <row r="4" spans="2:2">
      <c r="B4" t="s">
        <v>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</dc:creator>
  <cp:keywords/>
  <dc:description/>
  <cp:lastModifiedBy>Roberto Braccialini</cp:lastModifiedBy>
  <cp:revision/>
  <dcterms:created xsi:type="dcterms:W3CDTF">2015-07-23T14:37:10Z</dcterms:created>
  <dcterms:modified xsi:type="dcterms:W3CDTF">2021-12-22T13:57:41Z</dcterms:modified>
  <cp:category/>
  <cp:contentStatus/>
</cp:coreProperties>
</file>